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3"/>
  </bookViews>
  <sheets>
    <sheet name="OPĆI PODACI" sheetId="1" r:id="rId1"/>
    <sheet name="Bilanca " sheetId="2" r:id="rId2"/>
    <sheet name="RDG" sheetId="3" r:id="rId3"/>
    <sheet name="NT_I" sheetId="4" r:id="rId4"/>
    <sheet name="PK" sheetId="5" r:id="rId5"/>
    <sheet name="Bilješke" sheetId="6" r:id="rId6"/>
    <sheet name="Sheet1" sheetId="7" r:id="rId7"/>
    <sheet name="Sheet2" sheetId="8" r:id="rId8"/>
  </sheets>
  <definedNames>
    <definedName name="_xlnm.Print_Area" localSheetId="5">'Bilješke'!$A$2:$J$55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<sst xmlns="http://schemas.openxmlformats.org/spreadsheetml/2006/main" count="357" uniqueCount="323">
  <si>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</si>
  <si>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</si>
  <si>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</si>
  <si>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</si>
  <si>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</si>
  <si>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</si>
  <si>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</si>
  <si>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</si>
  <si>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</si>
  <si>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</si>
  <si>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</si>
  <si>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</si>
  <si>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</si>
  <si>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</si>
  <si>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</si>
  <si>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</si>
  <si>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</si>
  <si>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</si>
  <si>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</si>
  <si>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</si>
  <si>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</si>
  <si>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</si>
  <si>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</si>
  <si>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</si>
  <si>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>DODATAK BILANCI (popunjava poduzetnik koji sastavlja konsolidirani financijski izvještaj)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</si>
  <si>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</si>
  <si>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</si>
  <si>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</si>
  <si>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</si>
  <si>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</si>
  <si>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</si>
  <si>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</si>
  <si>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</si>
  <si>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</si>
  <si>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</si>
  <si>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</si>
  <si>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</si>
  <si>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</si>
  <si>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</si>
  <si>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</si>
  <si>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</si>
  <si>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</si>
  <si>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</si>
  <si>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</si>
  <si>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</si>
  <si>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</si>
  <si>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</si>
  <si>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</si>
  <si>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</si>
  <si>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</si>
  <si>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</si>
  <si>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</si>
  <si>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</si>
  <si>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</si>
  <si>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</si>
  <si>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</si>
  <si>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</si>
  <si>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</si>
  <si>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</si>
  <si>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</si>
  <si>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</si>
  <si>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</si>
  <si>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</si>
  <si>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</si>
  <si>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</si>
  <si>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</si>
  <si>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</si>
  <si>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</si>
  <si>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</si>
  <si>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</si>
  <si>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</si>
  <si>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</si>
  <si>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</si>
  <si>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</si>
  <si>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</si>
  <si>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</si>
  <si>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</si>
  <si>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</si>
  <si>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</si>
  <si>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</si>
  <si>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</si>
  <si>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</si>
  <si>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</si>
  <si>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</si>
  <si>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</si>
  <si>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</si>
  <si>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</si>
  <si>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</si>
  <si>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</si>
  <si>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</si>
  <si>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</si>
  <si>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</si>
  <si>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</si>
  <si>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</si>
  <si>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</si>
  <si>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</si>
  <si>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</si>
  <si>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</si>
  <si>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</si>
  <si>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</si>
  <si>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</si>
  <si>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</si>
  <si>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</si>
  <si>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</si>
  <si>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</si>
  <si>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</si>
  <si>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</si>
  <si>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</si>
  <si>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</si>
  <si>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</si>
  <si>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</si>
  <si>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</si>
  <si>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</si>
  <si>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</si>
  <si>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</si>
  <si>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</si>
  <si>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</si>
  <si>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</si>
  <si>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</si>
  <si>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</si>
  <si>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</si>
  <si>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</si>
  <si>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</si>
  <si>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</si>
  <si>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</si>
  <si>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</si>
  <si>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</si>
  <si>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</si>
  <si>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</si>
  <si>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</si>
  <si>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</si>
  <si>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</si>
  <si>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</si>
  <si>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</si>
  <si>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</si>
  <si>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</si>
  <si>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</si>
  <si>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</si>
  <si>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</si>
  <si>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</si>
  <si>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</si>
  <si>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</si>
  <si>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</si>
  <si>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</si>
  <si>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</si>
  <si>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</si>
  <si>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</si>
  <si>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</si>
  <si>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</si>
  <si>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</si>
  <si>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</si>
  <si>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</si>
  <si>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</si>
  <si>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</si>
  <si>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</si>
  <si>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</si>
  <si>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</si>
  <si>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</si>
  <si>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</si>
  <si>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</si>
  <si>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</si>
  <si>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</si>
  <si>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</si>
  <si>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</si>
  <si>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</si>
  <si>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</si>
  <si>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</si>
  <si>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</si>
  <si>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</si>
  <si>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</si>
  <si>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</si>
  <si>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</si>
  <si>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</si>
  <si>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</si>
  <si>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</si>
  <si>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</si>
  <si>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</si>
  <si>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</si>
  <si>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</si>
  <si>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</si>
  <si>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</si>
  <si>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</si>
  <si>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</si>
  <si>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</si>
  <si>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</si>
  <si>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</si>
  <si>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</si>
  <si>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</si>
  <si>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</si>
  <si>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</si>
  <si>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</si>
  <si>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</si>
  <si>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</si>
  <si>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</si>
  <si>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</si>
  <si>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</si>
  <si>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</si>
  <si>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</si>
  <si>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</si>
  <si>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</si>
  <si>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</si>
  <si>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</si>
  <si>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</si>
  <si>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</si>
  <si>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</si>
  <si>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</si>
  <si>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</si>
  <si>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</si>
  <si>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</si>
  <si>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</si>
  <si>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</si>
  <si>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</si>
  <si>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</si>
  <si>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</si>
  <si>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</si>
  <si>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</si>
  <si>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</si>
  <si>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</si>
  <si>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</si>
  <si>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</si>
  <si>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</si>
  <si>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</si>
  <si>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</si>
  <si>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</si>
  <si>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</si>
  <si>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</si>
  <si>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</si>
  <si>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</si>
  <si>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</si>
  <si>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</si>
  <si>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</si>
  <si>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</si>
  <si>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</si>
  <si>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</si>
  <si>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</si>
  <si>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</si>
  <si>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</si>
  <si>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</si>
  <si>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</si>
  <si>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</si>
  <si>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</si>
  <si>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</si>
  <si>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</si>
  <si>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</si>
  <si>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</si>
  <si>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</si>
  <si>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</si>
  <si>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</si>
  <si>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</si>
  <si>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</si>
  <si>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</si>
  <si>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</si>
  <si>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</si>
  <si>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</si>
  <si>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</si>
  <si>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</si>
  <si>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</si>
  <si>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</si>
  <si>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</si>
  <si>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</si>
  <si>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</si>
  <si>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</si>
  <si>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</si>
  <si>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</si>
  <si>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</si>
  <si>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</si>
  <si>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</si>
  <si>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</si>
  <si>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</si>
  <si>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</si>
  <si>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</si>
  <si>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</si>
  <si>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</si>
  <si>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</si>
  <si>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</si>
  <si>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</si>
  <si>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</si>
  <si>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</si>
  <si>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</si>
  <si>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C)  KRATKOTRAJNA IMOVINA (035+043+050+058)</t>
  </si>
  <si>
    <t>E)  UKUPNO AKTIVA (001+002+034+059)</t>
  </si>
  <si>
    <t>D)  KRATKOROČNE OBVEZE (094 do 105)</t>
  </si>
  <si>
    <t>F) UKUPNO – PASIVA (062+079+083+093+106)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</si>
  <si>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</si>
  <si>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</si>
  <si>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</si>
  <si>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</si>
  <si>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</si>
  <si>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A)  KAPITAL I REZERVE </t>
    </r>
    <r>
      <rPr>
        <sz val="9"/>
        <rFont val="Calibri"/>
        <family val="2"/>
      </rPr>
      <t>(063+064+065+071+072+075+078)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</si>
  <si>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</si>
  <si>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</si>
  <si>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</si>
  <si>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</si>
  <si>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</si>
  <si>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</si>
  <si>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</si>
  <si>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</si>
  <si>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</si>
  <si>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</si>
  <si>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</si>
  <si>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</si>
  <si>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</si>
  <si>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</si>
  <si>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r>
      <t>IV. NETO OSTALA SVEOBUHVATNA DOBIT ILI GUBITAK
      RAZDOBLJA</t>
    </r>
    <r>
      <rPr>
        <sz val="9"/>
        <rFont val="Calibri"/>
        <family val="2"/>
      </rPr>
      <t xml:space="preserve"> (158-166)</t>
    </r>
  </si>
  <si>
    <t>Miroslav Ivić, Boris Kamber</t>
  </si>
  <si>
    <t>Kumulativ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</si>
  <si>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</si>
  <si>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</si>
  <si>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</si>
  <si>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</si>
  <si>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>9. Likvidnost je dobra i na vrijeme se podmiruju sve obveze prema državi, zaposlenicima i vjerovnicima.</t>
  </si>
  <si>
    <t>8. Troškovi osoblja u 2014. g. manji su za 11%  u odnosu na 2013. g.</t>
  </si>
  <si>
    <t>30.9.2014.</t>
  </si>
  <si>
    <t>stanje na dan 30.9.2014.</t>
  </si>
  <si>
    <t>u razdoblju 1.1.2014. do 30.9.2014.</t>
  </si>
  <si>
    <t>kontrola</t>
  </si>
  <si>
    <t xml:space="preserve">u razdoblju 1.1.2014 do 30.9.2014. </t>
  </si>
  <si>
    <t>Bilješke uz konsolidirane financijske izvještaje  TFI - POD 30.9.2014.</t>
  </si>
  <si>
    <t>U razdoblju od 1.1. do 30.9.2014.god.</t>
  </si>
  <si>
    <t xml:space="preserve">5. Rezultat poslovanja 1-9 2014 god.  je dobitak u iznosu od 5.133.361  kn, </t>
  </si>
  <si>
    <t xml:space="preserve">       za 357 tis. kuna je manji  od ostvarenog dobitka  u  istom periodu 2013.god.</t>
  </si>
  <si>
    <t xml:space="preserve">6. Poslovni prihodi u 2014.g.  manji  su za 7% u odnosu na 2013.g. </t>
  </si>
  <si>
    <t xml:space="preserve">7. Poslovni rashodi u 2014.g.  manji su za 9% u odnosu na 2013.g. 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</si>
</sst>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(#,##0\)"/>
    <numFmt numFmtId="200" formatCode="0%_);\(0%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rebuchet MS"/>
      <family val="2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Trebuchet MS"/>
      <family val="2"/>
    </font>
    <font>
      <sz val="10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14" fontId="5" fillId="6" borderId="3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3" borderId="8" applyNumberFormat="0" applyFont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5" fillId="0" borderId="0">
      <alignment horizontal="center" vertical="top"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6" fillId="0" borderId="0" xfId="94">
      <alignment vertical="top"/>
      <protection/>
    </xf>
    <xf numFmtId="0" fontId="6" fillId="0" borderId="0" xfId="94" applyAlignment="1">
      <alignment/>
      <protection/>
    </xf>
    <xf numFmtId="0" fontId="7" fillId="0" borderId="0" xfId="94" applyFont="1" applyAlignment="1">
      <alignment/>
      <protection/>
    </xf>
    <xf numFmtId="14" fontId="5" fillId="0" borderId="11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Fill="1" applyBorder="1" applyAlignment="1" applyProtection="1">
      <alignment horizontal="left" vertical="center"/>
      <protection hidden="1"/>
    </xf>
    <xf numFmtId="0" fontId="0" fillId="0" borderId="12" xfId="82" applyFont="1" applyFill="1" applyBorder="1" applyAlignment="1" applyProtection="1">
      <alignment horizontal="left" vertical="center" wrapText="1"/>
      <protection hidden="1"/>
    </xf>
    <xf numFmtId="0" fontId="0" fillId="0" borderId="13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horizontal="center" vertical="center" wrapText="1"/>
      <protection hidden="1"/>
    </xf>
    <xf numFmtId="1" fontId="5" fillId="0" borderId="14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12" xfId="82" applyFont="1" applyFill="1" applyBorder="1" applyAlignment="1" applyProtection="1">
      <alignment horizontal="right" vertical="center"/>
      <protection hidden="1" locked="0"/>
    </xf>
    <xf numFmtId="0" fontId="0" fillId="0" borderId="0" xfId="82" applyFont="1" applyBorder="1" applyAlignment="1" applyProtection="1">
      <alignment/>
      <protection hidden="1"/>
    </xf>
    <xf numFmtId="3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0" fontId="5" fillId="0" borderId="14" xfId="82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Border="1" applyAlignment="1" applyProtection="1">
      <alignment vertical="top"/>
      <protection hidden="1"/>
    </xf>
    <xf numFmtId="49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0" fontId="5" fillId="0" borderId="13" xfId="82" applyFont="1" applyFill="1" applyBorder="1" applyAlignment="1" applyProtection="1">
      <alignment horizontal="right" vertical="center"/>
      <protection hidden="1" locked="0"/>
    </xf>
    <xf numFmtId="0" fontId="5" fillId="0" borderId="0" xfId="82" applyFont="1" applyFill="1" applyBorder="1" applyAlignment="1" applyProtection="1">
      <alignment horizontal="right" vertical="center"/>
      <protection hidden="1" locked="0"/>
    </xf>
    <xf numFmtId="49" fontId="5" fillId="0" borderId="0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12" xfId="82" applyNumberFormat="1" applyFont="1" applyBorder="1" applyAlignment="1" applyProtection="1">
      <alignment horizontal="center" vertical="center"/>
      <protection hidden="1" locked="0"/>
    </xf>
    <xf numFmtId="0" fontId="5" fillId="0" borderId="13" xfId="82" applyFont="1" applyBorder="1" applyAlignment="1" applyProtection="1">
      <alignment vertical="center"/>
      <protection hidden="1"/>
    </xf>
    <xf numFmtId="3" fontId="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3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2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3" fontId="28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28" fillId="0" borderId="16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7" fontId="28" fillId="0" borderId="17" xfId="0" applyNumberFormat="1" applyFont="1" applyFill="1" applyBorder="1" applyAlignment="1">
      <alignment horizontal="center" vertical="center"/>
    </xf>
    <xf numFmtId="167" fontId="28" fillId="0" borderId="1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/>
    </xf>
    <xf numFmtId="0" fontId="29" fillId="0" borderId="1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29" fillId="24" borderId="17" xfId="0" applyNumberFormat="1" applyFont="1" applyFill="1" applyBorder="1" applyAlignment="1" applyProtection="1">
      <alignment vertical="center"/>
      <protection hidden="1"/>
    </xf>
    <xf numFmtId="0" fontId="27" fillId="0" borderId="18" xfId="0" applyFont="1" applyFill="1" applyBorder="1" applyAlignment="1">
      <alignment horizontal="center" vertical="top" wrapText="1"/>
    </xf>
    <xf numFmtId="3" fontId="28" fillId="24" borderId="16" xfId="0" applyNumberFormat="1" applyFont="1" applyFill="1" applyBorder="1" applyAlignment="1" applyProtection="1">
      <alignment vertical="center"/>
      <protection hidden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167" fontId="28" fillId="0" borderId="19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  <protection hidden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20" xfId="82" applyFont="1" applyBorder="1" applyAlignment="1">
      <alignment/>
      <protection/>
    </xf>
    <xf numFmtId="0" fontId="0" fillId="0" borderId="21" xfId="82" applyFont="1" applyBorder="1" applyAlignment="1">
      <alignment/>
      <protection/>
    </xf>
    <xf numFmtId="0" fontId="0" fillId="0" borderId="0" xfId="82" applyFont="1" applyAlignment="1">
      <alignment/>
      <protection/>
    </xf>
    <xf numFmtId="0" fontId="0" fillId="0" borderId="13" xfId="82" applyFont="1" applyFill="1" applyBorder="1" applyAlignment="1" applyProtection="1">
      <alignment horizontal="center" vertical="center"/>
      <protection hidden="1" locked="0"/>
    </xf>
    <xf numFmtId="0" fontId="0" fillId="0" borderId="12" xfId="82" applyFont="1" applyBorder="1" applyAlignment="1" applyProtection="1">
      <alignment horizontal="left" vertical="center" wrapText="1"/>
      <protection hidden="1"/>
    </xf>
    <xf numFmtId="0" fontId="0" fillId="0" borderId="13" xfId="82" applyFont="1" applyBorder="1" applyAlignment="1" applyProtection="1">
      <alignment/>
      <protection hidden="1"/>
    </xf>
    <xf numFmtId="0" fontId="5" fillId="0" borderId="0" xfId="82" applyFont="1" applyBorder="1" applyAlignment="1" applyProtection="1">
      <alignment horizontal="right" vertical="center" wrapText="1"/>
      <protection hidden="1"/>
    </xf>
    <xf numFmtId="0" fontId="5" fillId="0" borderId="0" xfId="82" applyFont="1" applyBorder="1" applyAlignment="1" applyProtection="1">
      <alignment horizontal="right"/>
      <protection hidden="1"/>
    </xf>
    <xf numFmtId="0" fontId="5" fillId="0" borderId="0" xfId="82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wrapText="1"/>
      <protection hidden="1"/>
    </xf>
    <xf numFmtId="0" fontId="0" fillId="0" borderId="12" xfId="82" applyFont="1" applyBorder="1" applyAlignment="1" applyProtection="1">
      <alignment wrapText="1"/>
      <protection hidden="1"/>
    </xf>
    <xf numFmtId="0" fontId="0" fillId="0" borderId="13" xfId="82" applyFont="1" applyBorder="1" applyAlignment="1" applyProtection="1">
      <alignment horizontal="right"/>
      <protection hidden="1"/>
    </xf>
    <xf numFmtId="0" fontId="0" fillId="0" borderId="0" xfId="82" applyFont="1" applyBorder="1" applyAlignment="1" applyProtection="1">
      <alignment horizontal="right"/>
      <protection hidden="1"/>
    </xf>
    <xf numFmtId="0" fontId="0" fillId="0" borderId="12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left"/>
      <protection hidden="1"/>
    </xf>
    <xf numFmtId="0" fontId="0" fillId="0" borderId="0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vertical="top"/>
      <protection hidden="1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vertical="top"/>
      <protection hidden="1"/>
    </xf>
    <xf numFmtId="0" fontId="0" fillId="0" borderId="0" xfId="82" applyFont="1" applyBorder="1" applyAlignment="1">
      <alignment/>
      <protection/>
    </xf>
    <xf numFmtId="0" fontId="0" fillId="0" borderId="12" xfId="82" applyFont="1" applyBorder="1" applyAlignment="1" applyProtection="1">
      <alignment horizontal="left" vertical="top" wrapText="1"/>
      <protection hidden="1"/>
    </xf>
    <xf numFmtId="0" fontId="0" fillId="0" borderId="13" xfId="82" applyFont="1" applyBorder="1" applyAlignment="1">
      <alignment/>
      <protection/>
    </xf>
    <xf numFmtId="0" fontId="0" fillId="0" borderId="0" xfId="82" applyFont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vertical="top" wrapText="1"/>
      <protection hidden="1"/>
    </xf>
    <xf numFmtId="0" fontId="0" fillId="0" borderId="12" xfId="82" applyFont="1" applyBorder="1" applyAlignment="1" applyProtection="1">
      <alignment horizontal="left" vertical="top" wrapText="1" indent="2"/>
      <protection hidden="1"/>
    </xf>
    <xf numFmtId="0" fontId="0" fillId="0" borderId="13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0" xfId="82" applyFont="1" applyFill="1" applyBorder="1" applyAlignment="1">
      <alignment/>
      <protection/>
    </xf>
    <xf numFmtId="0" fontId="0" fillId="0" borderId="13" xfId="82" applyFont="1" applyBorder="1" applyAlignment="1" applyProtection="1">
      <alignment horizontal="left" vertical="top"/>
      <protection hidden="1"/>
    </xf>
    <xf numFmtId="0" fontId="0" fillId="0" borderId="0" xfId="82" applyFont="1" applyBorder="1" applyAlignment="1" applyProtection="1">
      <alignment horizontal="left" vertical="top"/>
      <protection hidden="1"/>
    </xf>
    <xf numFmtId="0" fontId="0" fillId="0" borderId="12" xfId="82" applyFont="1" applyBorder="1" applyAlignment="1" applyProtection="1">
      <alignment horizontal="left"/>
      <protection hidden="1"/>
    </xf>
    <xf numFmtId="0" fontId="0" fillId="0" borderId="20" xfId="82" applyFont="1" applyBorder="1" applyAlignment="1" applyProtection="1">
      <alignment/>
      <protection hidden="1"/>
    </xf>
    <xf numFmtId="0" fontId="0" fillId="0" borderId="21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left"/>
      <protection hidden="1"/>
    </xf>
    <xf numFmtId="0" fontId="0" fillId="0" borderId="0" xfId="82" applyFont="1" applyBorder="1" applyAlignment="1" applyProtection="1">
      <alignment vertical="center"/>
      <protection hidden="1"/>
    </xf>
    <xf numFmtId="0" fontId="0" fillId="0" borderId="12" xfId="82" applyFont="1" applyFill="1" applyBorder="1" applyAlignment="1" applyProtection="1">
      <alignment vertical="center"/>
      <protection hidden="1"/>
    </xf>
    <xf numFmtId="0" fontId="0" fillId="0" borderId="3" xfId="82" applyFont="1" applyBorder="1" applyAlignment="1" applyProtection="1">
      <alignment/>
      <protection hidden="1"/>
    </xf>
    <xf numFmtId="0" fontId="0" fillId="0" borderId="3" xfId="82" applyFont="1" applyBorder="1" applyAlignment="1">
      <alignment/>
      <protection/>
    </xf>
    <xf numFmtId="0" fontId="0" fillId="0" borderId="22" xfId="82" applyFont="1" applyBorder="1" applyAlignment="1" applyProtection="1">
      <alignment/>
      <protection hidden="1"/>
    </xf>
    <xf numFmtId="0" fontId="0" fillId="0" borderId="23" xfId="82" applyFont="1" applyFill="1" applyBorder="1" applyAlignment="1" applyProtection="1">
      <alignment horizontal="right" vertical="top" wrapText="1"/>
      <protection hidden="1"/>
    </xf>
    <xf numFmtId="0" fontId="0" fillId="0" borderId="18" xfId="82" applyFont="1" applyFill="1" applyBorder="1" applyAlignment="1" applyProtection="1">
      <alignment horizontal="right" vertical="top" wrapText="1"/>
      <protection hidden="1"/>
    </xf>
    <xf numFmtId="0" fontId="0" fillId="0" borderId="18" xfId="82" applyFont="1" applyFill="1" applyBorder="1" applyAlignment="1" applyProtection="1">
      <alignment/>
      <protection hidden="1"/>
    </xf>
    <xf numFmtId="0" fontId="0" fillId="0" borderId="24" xfId="82" applyFont="1" applyFill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3" fontId="29" fillId="0" borderId="11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0" fillId="0" borderId="0" xfId="82" applyFont="1" applyBorder="1" applyAlignment="1" applyProtection="1">
      <alignment horizontal="left" vertical="top" indent="2"/>
      <protection hidden="1"/>
    </xf>
    <xf numFmtId="0" fontId="6" fillId="0" borderId="0" xfId="94" applyFont="1" applyBorder="1" applyAlignment="1" applyProtection="1">
      <alignment vertical="center"/>
      <protection hidden="1"/>
    </xf>
    <xf numFmtId="0" fontId="6" fillId="0" borderId="12" xfId="94" applyFont="1" applyFill="1" applyBorder="1" applyAlignment="1" applyProtection="1">
      <alignment vertical="center"/>
      <protection hidden="1"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167" fontId="2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Alignment="1">
      <alignment/>
    </xf>
    <xf numFmtId="3" fontId="38" fillId="0" borderId="16" xfId="0" applyNumberFormat="1" applyFont="1" applyFill="1" applyBorder="1" applyAlignment="1" applyProtection="1">
      <alignment vertical="center"/>
      <protection locked="0"/>
    </xf>
    <xf numFmtId="167" fontId="27" fillId="0" borderId="17" xfId="0" applyNumberFormat="1" applyFont="1" applyFill="1" applyBorder="1" applyAlignment="1">
      <alignment horizontal="center" vertical="center"/>
    </xf>
    <xf numFmtId="0" fontId="5" fillId="0" borderId="0" xfId="82" applyFont="1" applyFill="1" applyBorder="1" applyAlignment="1" applyProtection="1">
      <alignment horizontal="left" vertical="center"/>
      <protection hidden="1" locked="0"/>
    </xf>
    <xf numFmtId="0" fontId="0" fillId="0" borderId="0" xfId="82" applyFont="1" applyFill="1" applyBorder="1" applyAlignment="1">
      <alignment horizontal="left" vertical="center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41" fillId="0" borderId="19" xfId="0" applyNumberFormat="1" applyFont="1" applyFill="1" applyBorder="1" applyAlignment="1" applyProtection="1">
      <alignment vertical="center"/>
      <protection hidden="1"/>
    </xf>
    <xf numFmtId="3" fontId="36" fillId="0" borderId="19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29" fillId="0" borderId="16" xfId="0" applyNumberFormat="1" applyFont="1" applyFill="1" applyBorder="1" applyAlignment="1">
      <alignment/>
    </xf>
    <xf numFmtId="3" fontId="41" fillId="0" borderId="16" xfId="0" applyNumberFormat="1" applyFont="1" applyFill="1" applyBorder="1" applyAlignment="1" applyProtection="1">
      <alignment vertical="center"/>
      <protection hidden="1"/>
    </xf>
    <xf numFmtId="3" fontId="36" fillId="0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29" fillId="0" borderId="17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  <protection locked="0"/>
    </xf>
    <xf numFmtId="3" fontId="28" fillId="0" borderId="17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167" fontId="27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>
      <alignment/>
    </xf>
    <xf numFmtId="3" fontId="36" fillId="0" borderId="17" xfId="0" applyNumberFormat="1" applyFont="1" applyFill="1" applyBorder="1" applyAlignment="1" applyProtection="1">
      <alignment vertical="center"/>
      <protection hidden="1"/>
    </xf>
    <xf numFmtId="0" fontId="0" fillId="0" borderId="13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horizontal="right"/>
      <protection hidden="1"/>
    </xf>
    <xf numFmtId="0" fontId="5" fillId="0" borderId="23" xfId="82" applyFont="1" applyFill="1" applyBorder="1" applyAlignment="1" applyProtection="1">
      <alignment horizontal="left" vertical="center"/>
      <protection hidden="1" locked="0"/>
    </xf>
    <xf numFmtId="0" fontId="0" fillId="0" borderId="18" xfId="82" applyFont="1" applyFill="1" applyBorder="1" applyAlignment="1">
      <alignment horizontal="left" vertical="center"/>
      <protection/>
    </xf>
    <xf numFmtId="0" fontId="0" fillId="0" borderId="24" xfId="82" applyFont="1" applyFill="1" applyBorder="1" applyAlignment="1">
      <alignment horizontal="left" vertical="center"/>
      <protection/>
    </xf>
    <xf numFmtId="0" fontId="5" fillId="0" borderId="13" xfId="82" applyFont="1" applyFill="1" applyBorder="1" applyAlignment="1" applyProtection="1">
      <alignment horizontal="left" vertical="center" wrapText="1"/>
      <protection hidden="1"/>
    </xf>
    <xf numFmtId="0" fontId="5" fillId="0" borderId="0" xfId="82" applyFont="1" applyFill="1" applyBorder="1" applyAlignment="1" applyProtection="1">
      <alignment horizontal="left" vertical="center" wrapText="1"/>
      <protection hidden="1"/>
    </xf>
    <xf numFmtId="0" fontId="5" fillId="0" borderId="12" xfId="82" applyFont="1" applyFill="1" applyBorder="1" applyAlignment="1" applyProtection="1">
      <alignment horizontal="left" vertical="center" wrapText="1"/>
      <protection hidden="1"/>
    </xf>
    <xf numFmtId="0" fontId="5" fillId="0" borderId="13" xfId="82" applyFont="1" applyBorder="1" applyAlignment="1" applyProtection="1">
      <alignment horizontal="center" vertical="center" wrapText="1"/>
      <protection hidden="1"/>
    </xf>
    <xf numFmtId="0" fontId="5" fillId="0" borderId="0" xfId="82" applyFont="1" applyBorder="1" applyAlignment="1" applyProtection="1">
      <alignment horizontal="center" vertical="center" wrapText="1"/>
      <protection hidden="1"/>
    </xf>
    <xf numFmtId="0" fontId="5" fillId="0" borderId="12" xfId="82" applyFont="1" applyBorder="1" applyAlignment="1" applyProtection="1">
      <alignment horizontal="center" vertical="center" wrapText="1"/>
      <protection hidden="1"/>
    </xf>
    <xf numFmtId="49" fontId="5" fillId="0" borderId="23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24" xfId="82" applyNumberFormat="1" applyFont="1" applyFill="1" applyBorder="1" applyAlignment="1" applyProtection="1">
      <alignment horizontal="center" vertical="center"/>
      <protection hidden="1" locked="0"/>
    </xf>
    <xf numFmtId="1" fontId="5" fillId="0" borderId="23" xfId="82" applyNumberFormat="1" applyFont="1" applyFill="1" applyBorder="1" applyAlignment="1" applyProtection="1">
      <alignment horizontal="center" vertical="center"/>
      <protection hidden="1" locked="0"/>
    </xf>
    <xf numFmtId="1" fontId="5" fillId="0" borderId="24" xfId="82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4" applyFont="1" applyFill="1" applyBorder="1" applyAlignment="1" applyProtection="1">
      <alignment/>
      <protection hidden="1" locked="0"/>
    </xf>
    <xf numFmtId="0" fontId="5" fillId="0" borderId="18" xfId="82" applyFont="1" applyFill="1" applyBorder="1" applyAlignment="1" applyProtection="1">
      <alignment/>
      <protection hidden="1" locked="0"/>
    </xf>
    <xf numFmtId="0" fontId="5" fillId="0" borderId="24" xfId="82" applyFont="1" applyFill="1" applyBorder="1" applyAlignment="1" applyProtection="1">
      <alignment/>
      <protection hidden="1" locked="0"/>
    </xf>
    <xf numFmtId="0" fontId="0" fillId="0" borderId="13" xfId="82" applyFont="1" applyBorder="1" applyAlignment="1" applyProtection="1">
      <alignment horizontal="right" vertical="center" wrapText="1"/>
      <protection hidden="1"/>
    </xf>
    <xf numFmtId="0" fontId="0" fillId="0" borderId="12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3" xfId="82" applyFont="1" applyBorder="1" applyAlignment="1" applyProtection="1">
      <alignment horizontal="center" vertical="center"/>
      <protection hidden="1"/>
    </xf>
    <xf numFmtId="0" fontId="0" fillId="0" borderId="0" xfId="82" applyFont="1" applyBorder="1" applyAlignment="1">
      <alignment horizontal="center" vertical="center"/>
      <protection/>
    </xf>
    <xf numFmtId="0" fontId="0" fillId="0" borderId="0" xfId="82" applyFont="1" applyBorder="1" applyAlignment="1">
      <alignment horizontal="center"/>
      <protection/>
    </xf>
    <xf numFmtId="0" fontId="0" fillId="0" borderId="0" xfId="82" applyFont="1" applyBorder="1" applyAlignment="1">
      <alignment vertical="center"/>
      <protection/>
    </xf>
    <xf numFmtId="0" fontId="0" fillId="0" borderId="12" xfId="82" applyFont="1" applyBorder="1" applyAlignment="1">
      <alignment horizontal="center"/>
      <protection/>
    </xf>
    <xf numFmtId="0" fontId="0" fillId="0" borderId="18" xfId="82" applyFont="1" applyFill="1" applyBorder="1" applyAlignment="1">
      <alignment horizontal="left"/>
      <protection/>
    </xf>
    <xf numFmtId="0" fontId="0" fillId="0" borderId="24" xfId="82" applyFont="1" applyFill="1" applyBorder="1" applyAlignment="1">
      <alignment horizontal="left"/>
      <protection/>
    </xf>
    <xf numFmtId="0" fontId="0" fillId="0" borderId="0" xfId="82" applyFont="1" applyBorder="1" applyAlignment="1" applyProtection="1">
      <alignment horizontal="right"/>
      <protection hidden="1"/>
    </xf>
    <xf numFmtId="0" fontId="5" fillId="24" borderId="15" xfId="82" applyFont="1" applyFill="1" applyBorder="1" applyAlignment="1" applyProtection="1">
      <alignment horizontal="right" vertical="center"/>
      <protection hidden="1" locked="0"/>
    </xf>
    <xf numFmtId="0" fontId="0" fillId="0" borderId="26" xfId="82" applyFont="1" applyBorder="1" applyAlignment="1">
      <alignment/>
      <protection/>
    </xf>
    <xf numFmtId="49" fontId="5" fillId="24" borderId="15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27" xfId="82" applyNumberFormat="1" applyFont="1" applyBorder="1" applyAlignment="1" applyProtection="1">
      <alignment horizontal="center" vertical="center"/>
      <protection hidden="1" locked="0"/>
    </xf>
    <xf numFmtId="0" fontId="5" fillId="0" borderId="23" xfId="82" applyFont="1" applyFill="1" applyBorder="1" applyAlignment="1" applyProtection="1">
      <alignment horizontal="right" vertical="center"/>
      <protection hidden="1" locked="0"/>
    </xf>
    <xf numFmtId="0" fontId="0" fillId="0" borderId="18" xfId="82" applyFont="1" applyFill="1" applyBorder="1" applyAlignment="1">
      <alignment/>
      <protection/>
    </xf>
    <xf numFmtId="0" fontId="0" fillId="0" borderId="24" xfId="82" applyFont="1" applyFill="1" applyBorder="1" applyAlignment="1">
      <alignment/>
      <protection/>
    </xf>
    <xf numFmtId="0" fontId="5" fillId="24" borderId="23" xfId="82" applyFont="1" applyFill="1" applyBorder="1" applyAlignment="1" applyProtection="1">
      <alignment horizontal="right" vertical="center"/>
      <protection hidden="1" locked="0"/>
    </xf>
    <xf numFmtId="0" fontId="0" fillId="0" borderId="18" xfId="82" applyFont="1" applyBorder="1" applyAlignment="1">
      <alignment/>
      <protection/>
    </xf>
    <xf numFmtId="0" fontId="0" fillId="0" borderId="24" xfId="82" applyFont="1" applyBorder="1" applyAlignment="1">
      <alignment/>
      <protection/>
    </xf>
    <xf numFmtId="49" fontId="5" fillId="24" borderId="23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24" xfId="82" applyNumberFormat="1" applyFont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0" xfId="82" applyFont="1" applyBorder="1" applyAlignment="1" applyProtection="1">
      <alignment vertical="top" wrapText="1"/>
      <protection hidden="1"/>
    </xf>
    <xf numFmtId="0" fontId="0" fillId="0" borderId="0" xfId="82" applyFont="1" applyBorder="1" applyAlignment="1" applyProtection="1">
      <alignment wrapText="1"/>
      <protection hidden="1"/>
    </xf>
    <xf numFmtId="0" fontId="0" fillId="0" borderId="27" xfId="82" applyFont="1" applyBorder="1" applyAlignment="1">
      <alignment/>
      <protection/>
    </xf>
    <xf numFmtId="0" fontId="0" fillId="0" borderId="20" xfId="82" applyFont="1" applyBorder="1" applyAlignment="1" applyProtection="1">
      <alignment horizontal="center"/>
      <protection hidden="1"/>
    </xf>
    <xf numFmtId="0" fontId="0" fillId="0" borderId="28" xfId="82" applyFont="1" applyBorder="1" applyAlignment="1" applyProtection="1">
      <alignment horizontal="center" vertical="top"/>
      <protection hidden="1"/>
    </xf>
    <xf numFmtId="0" fontId="0" fillId="0" borderId="28" xfId="82" applyFont="1" applyBorder="1" applyAlignment="1">
      <alignment horizontal="center"/>
      <protection/>
    </xf>
    <xf numFmtId="0" fontId="0" fillId="0" borderId="29" xfId="82" applyFont="1" applyBorder="1" applyAlignment="1">
      <alignment/>
      <protection/>
    </xf>
    <xf numFmtId="0" fontId="0" fillId="0" borderId="18" xfId="82" applyFont="1" applyFill="1" applyBorder="1" applyAlignment="1" applyProtection="1">
      <alignment horizontal="center" vertical="top"/>
      <protection hidden="1"/>
    </xf>
    <xf numFmtId="0" fontId="0" fillId="0" borderId="18" xfId="82" applyFont="1" applyFill="1" applyBorder="1" applyAlignment="1" applyProtection="1">
      <alignment horizontal="center"/>
      <protection hidden="1"/>
    </xf>
    <xf numFmtId="49" fontId="2" fillId="0" borderId="23" xfId="54" applyNumberFormat="1" applyFont="1" applyFill="1" applyBorder="1" applyAlignment="1" applyProtection="1">
      <alignment horizontal="left" vertical="center"/>
      <protection hidden="1" locked="0"/>
    </xf>
    <xf numFmtId="49" fontId="5" fillId="0" borderId="18" xfId="82" applyNumberFormat="1" applyFont="1" applyFill="1" applyBorder="1" applyAlignment="1" applyProtection="1">
      <alignment horizontal="left" vertical="center"/>
      <protection hidden="1" locked="0"/>
    </xf>
    <xf numFmtId="49" fontId="5" fillId="0" borderId="24" xfId="82" applyNumberFormat="1" applyFont="1" applyFill="1" applyBorder="1" applyAlignment="1" applyProtection="1">
      <alignment horizontal="left" vertical="center"/>
      <protection hidden="1" locked="0"/>
    </xf>
    <xf numFmtId="49" fontId="5" fillId="0" borderId="23" xfId="82" applyNumberFormat="1" applyFont="1" applyFill="1" applyBorder="1" applyAlignment="1" applyProtection="1">
      <alignment horizontal="left" vertical="center"/>
      <protection hidden="1" locked="0"/>
    </xf>
    <xf numFmtId="0" fontId="8" fillId="0" borderId="0" xfId="94" applyFont="1" applyBorder="1" applyAlignment="1" applyProtection="1">
      <alignment horizontal="left"/>
      <protection hidden="1"/>
    </xf>
    <xf numFmtId="0" fontId="8" fillId="0" borderId="0" xfId="94" applyFont="1" applyBorder="1" applyAlignment="1">
      <alignment/>
      <protection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5" fillId="0" borderId="30" xfId="82" applyFont="1" applyBorder="1" applyAlignment="1">
      <alignment/>
      <protection/>
    </xf>
    <xf numFmtId="0" fontId="5" fillId="0" borderId="20" xfId="82" applyFont="1" applyBorder="1" applyAlignment="1">
      <alignment/>
      <protection/>
    </xf>
    <xf numFmtId="0" fontId="0" fillId="0" borderId="0" xfId="82" applyFont="1" applyBorder="1" applyAlignment="1" applyProtection="1">
      <alignment vertical="center"/>
      <protection hidden="1"/>
    </xf>
    <xf numFmtId="0" fontId="5" fillId="0" borderId="18" xfId="82" applyFont="1" applyFill="1" applyBorder="1" applyAlignment="1" applyProtection="1">
      <alignment horizontal="left" vertical="center"/>
      <protection hidden="1" locked="0"/>
    </xf>
    <xf numFmtId="0" fontId="5" fillId="0" borderId="24" xfId="82" applyFont="1" applyFill="1" applyBorder="1" applyAlignment="1" applyProtection="1">
      <alignment horizontal="left" vertical="center"/>
      <protection hidden="1" locked="0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18" xfId="0" applyFont="1" applyFill="1" applyBorder="1" applyAlignment="1" applyProtection="1">
      <alignment horizontal="center" vertical="top" wrapText="1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8" fillId="0" borderId="26" xfId="0" applyFont="1" applyFill="1" applyBorder="1" applyAlignment="1" applyProtection="1">
      <alignment vertical="center" wrapText="1"/>
      <protection hidden="1"/>
    </xf>
    <xf numFmtId="0" fontId="28" fillId="0" borderId="27" xfId="0" applyFont="1" applyFill="1" applyBorder="1" applyAlignment="1" applyProtection="1">
      <alignment vertical="center" wrapTex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28" fillId="0" borderId="27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horizontal="center" vertical="center" wrapText="1"/>
      <protection hidden="1"/>
    </xf>
    <xf numFmtId="0" fontId="28" fillId="0" borderId="23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 inden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6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top" wrapText="1"/>
      <protection hidden="1"/>
    </xf>
    <xf numFmtId="0" fontId="28" fillId="0" borderId="11" xfId="0" applyFont="1" applyFill="1" applyBorder="1" applyAlignment="1">
      <alignment horizontal="left" vertical="center" wrapText="1" indent="1"/>
    </xf>
    <xf numFmtId="0" fontId="28" fillId="0" borderId="26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 indent="1"/>
    </xf>
    <xf numFmtId="0" fontId="29" fillId="0" borderId="35" xfId="0" applyFont="1" applyFill="1" applyBorder="1" applyAlignment="1">
      <alignment horizontal="left" vertical="center" wrapText="1" indent="1"/>
    </xf>
    <xf numFmtId="0" fontId="29" fillId="0" borderId="25" xfId="0" applyFont="1" applyFill="1" applyBorder="1" applyAlignment="1">
      <alignment horizontal="left" vertical="center" wrapText="1" indent="1"/>
    </xf>
    <xf numFmtId="0" fontId="29" fillId="0" borderId="36" xfId="0" applyFont="1" applyFill="1" applyBorder="1" applyAlignment="1">
      <alignment horizontal="left" vertical="center" wrapText="1" indent="1"/>
    </xf>
    <xf numFmtId="0" fontId="29" fillId="0" borderId="37" xfId="0" applyFont="1" applyFill="1" applyBorder="1" applyAlignment="1">
      <alignment horizontal="left" vertical="center" wrapText="1" indent="1"/>
    </xf>
    <xf numFmtId="0" fontId="29" fillId="0" borderId="38" xfId="0" applyFont="1" applyFill="1" applyBorder="1" applyAlignment="1">
      <alignment horizontal="left" vertical="center" wrapText="1" indent="1"/>
    </xf>
    <xf numFmtId="0" fontId="29" fillId="0" borderId="11" xfId="0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 applyProtection="1">
      <alignment vertical="center" wrapText="1"/>
      <protection hidden="1"/>
    </xf>
    <xf numFmtId="0" fontId="27" fillId="0" borderId="26" xfId="0" applyFont="1" applyFill="1" applyBorder="1" applyAlignment="1" applyProtection="1">
      <alignment vertical="center" wrapText="1"/>
      <protection hidden="1"/>
    </xf>
    <xf numFmtId="0" fontId="27" fillId="0" borderId="27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0" fontId="9" fillId="0" borderId="0" xfId="94" applyFont="1" applyFill="1" applyBorder="1" applyAlignment="1">
      <alignment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vertical="center" wrapText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0" fontId="5" fillId="0" borderId="0" xfId="94" applyFont="1" applyAlignment="1">
      <alignment/>
      <protection/>
    </xf>
    <xf numFmtId="0" fontId="39" fillId="0" borderId="0" xfId="82" applyFont="1" applyFill="1" applyBorder="1" applyAlignment="1" applyProtection="1">
      <alignment horizontal="left" vertical="center"/>
      <protection hidden="1" locked="0"/>
    </xf>
    <xf numFmtId="0" fontId="40" fillId="0" borderId="0" xfId="82" applyFont="1" applyFill="1" applyBorder="1" applyAlignment="1">
      <alignment horizontal="left" vertical="center"/>
      <protection/>
    </xf>
    <xf numFmtId="3" fontId="36" fillId="24" borderId="16" xfId="0" applyNumberFormat="1" applyFont="1" applyFill="1" applyBorder="1" applyAlignment="1" applyProtection="1">
      <alignment vertical="center"/>
      <protection hidden="1"/>
    </xf>
    <xf numFmtId="3" fontId="36" fillId="24" borderId="19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3" fontId="36" fillId="0" borderId="16" xfId="0" applyNumberFormat="1" applyFont="1" applyFill="1" applyBorder="1" applyAlignment="1" applyProtection="1">
      <alignment vertical="center"/>
      <protection locked="0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4 4" xfId="76"/>
    <cellStyle name="Normal 5" xfId="77"/>
    <cellStyle name="Normal 6" xfId="78"/>
    <cellStyle name="Normal 7" xfId="79"/>
    <cellStyle name="Normal 8" xfId="80"/>
    <cellStyle name="Normal 9" xfId="81"/>
    <cellStyle name="Normal_TFI-POD" xfId="82"/>
    <cellStyle name="Note" xfId="83"/>
    <cellStyle name="Obi?no_Ulaganja i krediti" xfId="84"/>
    <cellStyle name="Obično_Knjiga2" xfId="85"/>
    <cellStyle name="Output" xfId="86"/>
    <cellStyle name="Percent" xfId="87"/>
    <cellStyle name="Percent (0)" xfId="88"/>
    <cellStyle name="Percent 2" xfId="89"/>
    <cellStyle name="Percent 2 2" xfId="90"/>
    <cellStyle name="Percent 2 3" xfId="91"/>
    <cellStyle name="Percent 3" xfId="92"/>
    <cellStyle name="Pra?ena hiperveza" xfId="93"/>
    <cellStyle name="Style 1" xfId="94"/>
    <cellStyle name="Style 1 2" xfId="95"/>
    <cellStyle name="Style 1 3" xfId="96"/>
    <cellStyle name="Tickmark" xfId="97"/>
    <cellStyle name="Title" xfId="98"/>
    <cellStyle name="Total" xfId="99"/>
    <cellStyle name="Warning Text" xfId="10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31">
      <selection activeCell="I24" sqref="I24"/>
    </sheetView>
  </sheetViews>
  <sheetFormatPr defaultColWidth="9.140625" defaultRowHeight="12.75"/>
  <cols>
    <col min="1" max="1" width="9.140625" style="54" customWidth="1"/>
    <col min="2" max="2" width="13.00390625" style="54" customWidth="1"/>
    <col min="3" max="6" width="9.140625" style="54" customWidth="1"/>
    <col min="7" max="7" width="15.140625" style="54" customWidth="1"/>
    <col min="8" max="8" width="19.28125" style="54" customWidth="1"/>
    <col min="9" max="9" width="14.421875" style="54" customWidth="1"/>
    <col min="10" max="16384" width="9.140625" style="54" customWidth="1"/>
  </cols>
  <sheetData>
    <row r="1" spans="1:9" ht="12.75">
      <c r="A1" s="210" t="s">
        <v>215</v>
      </c>
      <c r="B1" s="211"/>
      <c r="C1" s="211"/>
      <c r="D1" s="52"/>
      <c r="E1" s="52"/>
      <c r="F1" s="52"/>
      <c r="G1" s="52"/>
      <c r="H1" s="52"/>
      <c r="I1" s="53"/>
    </row>
    <row r="2" spans="1:9" ht="12.75">
      <c r="A2" s="152" t="s">
        <v>216</v>
      </c>
      <c r="B2" s="153"/>
      <c r="C2" s="153"/>
      <c r="D2" s="154"/>
      <c r="E2" s="4">
        <v>41640</v>
      </c>
      <c r="F2" s="55"/>
      <c r="G2" s="5" t="s">
        <v>217</v>
      </c>
      <c r="H2" s="4" t="s">
        <v>312</v>
      </c>
      <c r="I2" s="6"/>
    </row>
    <row r="3" spans="1:9" ht="12.75">
      <c r="A3" s="7"/>
      <c r="B3" s="8"/>
      <c r="C3" s="8"/>
      <c r="D3" s="8"/>
      <c r="E3" s="9"/>
      <c r="F3" s="9"/>
      <c r="G3" s="8"/>
      <c r="H3" s="8"/>
      <c r="I3" s="56"/>
    </row>
    <row r="4" spans="1:9" ht="12.75">
      <c r="A4" s="155" t="s">
        <v>4</v>
      </c>
      <c r="B4" s="156"/>
      <c r="C4" s="156"/>
      <c r="D4" s="156"/>
      <c r="E4" s="156"/>
      <c r="F4" s="156"/>
      <c r="G4" s="156"/>
      <c r="H4" s="156"/>
      <c r="I4" s="157"/>
    </row>
    <row r="5" spans="1:9" ht="12.75">
      <c r="A5" s="57"/>
      <c r="B5" s="12"/>
      <c r="C5" s="12"/>
      <c r="D5" s="12"/>
      <c r="E5" s="58"/>
      <c r="F5" s="59"/>
      <c r="G5" s="60"/>
      <c r="H5" s="5"/>
      <c r="I5" s="61"/>
    </row>
    <row r="6" spans="1:9" ht="12.75">
      <c r="A6" s="147" t="s">
        <v>218</v>
      </c>
      <c r="B6" s="148"/>
      <c r="C6" s="158" t="s">
        <v>8</v>
      </c>
      <c r="D6" s="159"/>
      <c r="E6" s="62"/>
      <c r="F6" s="62"/>
      <c r="G6" s="62"/>
      <c r="H6" s="62"/>
      <c r="I6" s="63"/>
    </row>
    <row r="7" spans="1:9" ht="12.75">
      <c r="A7" s="64"/>
      <c r="B7" s="65"/>
      <c r="C7" s="12"/>
      <c r="D7" s="12"/>
      <c r="E7" s="62"/>
      <c r="F7" s="62"/>
      <c r="G7" s="62"/>
      <c r="H7" s="62"/>
      <c r="I7" s="63"/>
    </row>
    <row r="8" spans="1:9" ht="12.75">
      <c r="A8" s="165" t="s">
        <v>219</v>
      </c>
      <c r="B8" s="166"/>
      <c r="C8" s="158" t="s">
        <v>9</v>
      </c>
      <c r="D8" s="159"/>
      <c r="E8" s="62"/>
      <c r="F8" s="62"/>
      <c r="G8" s="62"/>
      <c r="H8" s="62"/>
      <c r="I8" s="66"/>
    </row>
    <row r="9" spans="1:9" ht="12.75">
      <c r="A9" s="67"/>
      <c r="B9" s="68"/>
      <c r="C9" s="69"/>
      <c r="D9" s="70"/>
      <c r="E9" s="12"/>
      <c r="F9" s="12"/>
      <c r="G9" s="12"/>
      <c r="H9" s="12"/>
      <c r="I9" s="66"/>
    </row>
    <row r="10" spans="1:9" ht="12.75">
      <c r="A10" s="165" t="s">
        <v>220</v>
      </c>
      <c r="B10" s="167"/>
      <c r="C10" s="158" t="s">
        <v>10</v>
      </c>
      <c r="D10" s="159"/>
      <c r="E10" s="12"/>
      <c r="F10" s="12"/>
      <c r="G10" s="12"/>
      <c r="H10" s="12"/>
      <c r="I10" s="66"/>
    </row>
    <row r="11" spans="1:9" ht="12.75">
      <c r="A11" s="168"/>
      <c r="B11" s="167"/>
      <c r="C11" s="12"/>
      <c r="D11" s="12"/>
      <c r="E11" s="12"/>
      <c r="F11" s="12"/>
      <c r="G11" s="12"/>
      <c r="H11" s="12"/>
      <c r="I11" s="66"/>
    </row>
    <row r="12" spans="1:9" ht="12.75">
      <c r="A12" s="147" t="s">
        <v>221</v>
      </c>
      <c r="B12" s="148"/>
      <c r="C12" s="149" t="s">
        <v>11</v>
      </c>
      <c r="D12" s="150"/>
      <c r="E12" s="150"/>
      <c r="F12" s="150"/>
      <c r="G12" s="150"/>
      <c r="H12" s="150"/>
      <c r="I12" s="151"/>
    </row>
    <row r="13" spans="1:9" ht="12.75">
      <c r="A13" s="64"/>
      <c r="B13" s="65"/>
      <c r="C13" s="71"/>
      <c r="D13" s="12"/>
      <c r="E13" s="12"/>
      <c r="F13" s="12"/>
      <c r="G13" s="12"/>
      <c r="H13" s="12"/>
      <c r="I13" s="66"/>
    </row>
    <row r="14" spans="1:9" ht="12.75">
      <c r="A14" s="147" t="s">
        <v>222</v>
      </c>
      <c r="B14" s="148"/>
      <c r="C14" s="160">
        <v>21000</v>
      </c>
      <c r="D14" s="161"/>
      <c r="E14" s="12"/>
      <c r="F14" s="149" t="s">
        <v>12</v>
      </c>
      <c r="G14" s="150"/>
      <c r="H14" s="150"/>
      <c r="I14" s="151"/>
    </row>
    <row r="15" spans="1:9" ht="12.75">
      <c r="A15" s="64"/>
      <c r="B15" s="65"/>
      <c r="C15" s="12"/>
      <c r="D15" s="12"/>
      <c r="E15" s="12"/>
      <c r="F15" s="12"/>
      <c r="G15" s="12"/>
      <c r="H15" s="12"/>
      <c r="I15" s="66"/>
    </row>
    <row r="16" spans="1:9" ht="12.75">
      <c r="A16" s="147" t="s">
        <v>223</v>
      </c>
      <c r="B16" s="148"/>
      <c r="C16" s="149" t="s">
        <v>13</v>
      </c>
      <c r="D16" s="150"/>
      <c r="E16" s="150"/>
      <c r="F16" s="150"/>
      <c r="G16" s="150"/>
      <c r="H16" s="150"/>
      <c r="I16" s="151"/>
    </row>
    <row r="17" spans="1:9" ht="12.75">
      <c r="A17" s="64"/>
      <c r="B17" s="65"/>
      <c r="C17" s="12"/>
      <c r="D17" s="12"/>
      <c r="E17" s="12"/>
      <c r="F17" s="12"/>
      <c r="G17" s="12"/>
      <c r="H17" s="12"/>
      <c r="I17" s="66"/>
    </row>
    <row r="18" spans="1:9" ht="12.75">
      <c r="A18" s="147" t="s">
        <v>224</v>
      </c>
      <c r="B18" s="148"/>
      <c r="C18" s="162" t="s">
        <v>14</v>
      </c>
      <c r="D18" s="163"/>
      <c r="E18" s="163"/>
      <c r="F18" s="163"/>
      <c r="G18" s="163"/>
      <c r="H18" s="163"/>
      <c r="I18" s="164"/>
    </row>
    <row r="19" spans="1:9" ht="12.75">
      <c r="A19" s="64"/>
      <c r="B19" s="65"/>
      <c r="C19" s="71"/>
      <c r="D19" s="12"/>
      <c r="E19" s="12"/>
      <c r="F19" s="12"/>
      <c r="G19" s="12"/>
      <c r="H19" s="12"/>
      <c r="I19" s="66"/>
    </row>
    <row r="20" spans="1:9" ht="12.75">
      <c r="A20" s="147" t="s">
        <v>225</v>
      </c>
      <c r="B20" s="148"/>
      <c r="C20" s="162" t="s">
        <v>15</v>
      </c>
      <c r="D20" s="163"/>
      <c r="E20" s="163"/>
      <c r="F20" s="163"/>
      <c r="G20" s="163"/>
      <c r="H20" s="163"/>
      <c r="I20" s="164"/>
    </row>
    <row r="21" spans="1:9" ht="12.75">
      <c r="A21" s="64"/>
      <c r="B21" s="65"/>
      <c r="C21" s="71"/>
      <c r="D21" s="12"/>
      <c r="E21" s="12"/>
      <c r="F21" s="12"/>
      <c r="G21" s="12"/>
      <c r="H21" s="12"/>
      <c r="I21" s="66"/>
    </row>
    <row r="22" spans="1:9" ht="12.75">
      <c r="A22" s="147" t="s">
        <v>226</v>
      </c>
      <c r="B22" s="148"/>
      <c r="C22" s="10">
        <v>409</v>
      </c>
      <c r="D22" s="149" t="s">
        <v>12</v>
      </c>
      <c r="E22" s="175"/>
      <c r="F22" s="176"/>
      <c r="G22" s="147"/>
      <c r="H22" s="177"/>
      <c r="I22" s="11"/>
    </row>
    <row r="23" spans="1:9" ht="12.75">
      <c r="A23" s="64"/>
      <c r="B23" s="65"/>
      <c r="C23" s="12"/>
      <c r="D23" s="12"/>
      <c r="E23" s="12"/>
      <c r="F23" s="12"/>
      <c r="G23" s="12"/>
      <c r="H23" s="12"/>
      <c r="I23" s="66"/>
    </row>
    <row r="24" spans="1:9" ht="12.75">
      <c r="A24" s="147" t="s">
        <v>227</v>
      </c>
      <c r="B24" s="148"/>
      <c r="C24" s="10">
        <v>17</v>
      </c>
      <c r="D24" s="149" t="s">
        <v>16</v>
      </c>
      <c r="E24" s="175"/>
      <c r="F24" s="175"/>
      <c r="G24" s="176"/>
      <c r="H24" s="72" t="s">
        <v>228</v>
      </c>
      <c r="I24" s="13">
        <f>333+24+10</f>
        <v>367</v>
      </c>
    </row>
    <row r="25" spans="1:9" ht="12.75">
      <c r="A25" s="64"/>
      <c r="B25" s="65"/>
      <c r="C25" s="12"/>
      <c r="D25" s="12"/>
      <c r="E25" s="12"/>
      <c r="F25" s="12"/>
      <c r="G25" s="65"/>
      <c r="H25" s="65" t="s">
        <v>5</v>
      </c>
      <c r="I25" s="73"/>
    </row>
    <row r="26" spans="1:9" ht="12.75">
      <c r="A26" s="147" t="s">
        <v>229</v>
      </c>
      <c r="B26" s="148"/>
      <c r="C26" s="14" t="s">
        <v>278</v>
      </c>
      <c r="D26" s="15"/>
      <c r="E26" s="74"/>
      <c r="F26" s="12"/>
      <c r="G26" s="169" t="s">
        <v>230</v>
      </c>
      <c r="H26" s="148"/>
      <c r="I26" s="16" t="s">
        <v>17</v>
      </c>
    </row>
    <row r="27" spans="1:9" ht="12.75">
      <c r="A27" s="64"/>
      <c r="B27" s="65"/>
      <c r="C27" s="12"/>
      <c r="D27" s="12"/>
      <c r="E27" s="12"/>
      <c r="F27" s="12"/>
      <c r="G27" s="12"/>
      <c r="H27" s="12"/>
      <c r="I27" s="75"/>
    </row>
    <row r="28" spans="1:9" ht="12.75">
      <c r="A28" s="170" t="s">
        <v>231</v>
      </c>
      <c r="B28" s="171"/>
      <c r="C28" s="172"/>
      <c r="D28" s="172"/>
      <c r="E28" s="171" t="s">
        <v>232</v>
      </c>
      <c r="F28" s="173"/>
      <c r="G28" s="173"/>
      <c r="H28" s="172" t="s">
        <v>233</v>
      </c>
      <c r="I28" s="174"/>
    </row>
    <row r="29" spans="1:9" ht="12.75">
      <c r="A29" s="76"/>
      <c r="B29" s="74"/>
      <c r="C29" s="74"/>
      <c r="D29" s="70"/>
      <c r="E29" s="12"/>
      <c r="F29" s="12"/>
      <c r="G29" s="12"/>
      <c r="H29" s="77"/>
      <c r="I29" s="75"/>
    </row>
    <row r="30" spans="1:9" ht="12.75">
      <c r="A30" s="182"/>
      <c r="B30" s="183"/>
      <c r="C30" s="183"/>
      <c r="D30" s="184"/>
      <c r="E30" s="182"/>
      <c r="F30" s="183"/>
      <c r="G30" s="183"/>
      <c r="H30" s="158"/>
      <c r="I30" s="159"/>
    </row>
    <row r="31" spans="1:9" ht="18.75" customHeight="1">
      <c r="A31" s="185" t="s">
        <v>272</v>
      </c>
      <c r="B31" s="186"/>
      <c r="C31" s="186"/>
      <c r="D31" s="187"/>
      <c r="E31" s="185" t="s">
        <v>273</v>
      </c>
      <c r="F31" s="186"/>
      <c r="G31" s="186"/>
      <c r="H31" s="188" t="s">
        <v>274</v>
      </c>
      <c r="I31" s="189"/>
    </row>
    <row r="32" spans="1:9" ht="12.75">
      <c r="A32" s="65"/>
      <c r="B32" s="65"/>
      <c r="C32" s="71"/>
      <c r="D32" s="192"/>
      <c r="E32" s="192"/>
      <c r="F32" s="192"/>
      <c r="G32" s="193"/>
      <c r="H32" s="12"/>
      <c r="I32" s="107"/>
    </row>
    <row r="33" spans="1:9" ht="19.5" customHeight="1">
      <c r="A33" s="178" t="s">
        <v>275</v>
      </c>
      <c r="B33" s="179"/>
      <c r="C33" s="179"/>
      <c r="D33" s="194"/>
      <c r="E33" s="178" t="s">
        <v>276</v>
      </c>
      <c r="F33" s="179"/>
      <c r="G33" s="179"/>
      <c r="H33" s="180" t="s">
        <v>277</v>
      </c>
      <c r="I33" s="181"/>
    </row>
    <row r="34" spans="1:9" ht="12.75">
      <c r="A34" s="182"/>
      <c r="B34" s="183"/>
      <c r="C34" s="183"/>
      <c r="D34" s="184"/>
      <c r="E34" s="182"/>
      <c r="F34" s="183"/>
      <c r="G34" s="183"/>
      <c r="H34" s="158"/>
      <c r="I34" s="159"/>
    </row>
    <row r="35" spans="1:9" ht="12.75">
      <c r="A35" s="64"/>
      <c r="B35" s="65"/>
      <c r="C35" s="71"/>
      <c r="D35" s="78"/>
      <c r="E35" s="78"/>
      <c r="F35" s="78"/>
      <c r="G35" s="62"/>
      <c r="H35" s="12"/>
      <c r="I35" s="79"/>
    </row>
    <row r="36" spans="1:9" ht="12.75">
      <c r="A36" s="182"/>
      <c r="B36" s="183"/>
      <c r="C36" s="183"/>
      <c r="D36" s="184"/>
      <c r="E36" s="182"/>
      <c r="F36" s="183"/>
      <c r="G36" s="183"/>
      <c r="H36" s="158"/>
      <c r="I36" s="159"/>
    </row>
    <row r="37" spans="1:9" ht="12.75">
      <c r="A37" s="80"/>
      <c r="B37" s="81"/>
      <c r="C37" s="190"/>
      <c r="D37" s="191"/>
      <c r="E37" s="12"/>
      <c r="F37" s="190"/>
      <c r="G37" s="191"/>
      <c r="H37" s="12"/>
      <c r="I37" s="66"/>
    </row>
    <row r="38" spans="1:9" ht="12.75">
      <c r="A38" s="182"/>
      <c r="B38" s="183"/>
      <c r="C38" s="183"/>
      <c r="D38" s="184"/>
      <c r="E38" s="182"/>
      <c r="F38" s="183"/>
      <c r="G38" s="183"/>
      <c r="H38" s="158"/>
      <c r="I38" s="159"/>
    </row>
    <row r="39" spans="1:9" ht="12.75">
      <c r="A39" s="80"/>
      <c r="B39" s="81"/>
      <c r="C39" s="82"/>
      <c r="D39" s="83"/>
      <c r="E39" s="12"/>
      <c r="F39" s="82"/>
      <c r="G39" s="83"/>
      <c r="H39" s="12"/>
      <c r="I39" s="66"/>
    </row>
    <row r="40" spans="1:9" ht="12.75">
      <c r="A40" s="182"/>
      <c r="B40" s="183"/>
      <c r="C40" s="183"/>
      <c r="D40" s="184"/>
      <c r="E40" s="182"/>
      <c r="F40" s="183"/>
      <c r="G40" s="183"/>
      <c r="H40" s="158"/>
      <c r="I40" s="159"/>
    </row>
    <row r="41" spans="1:9" ht="12.75">
      <c r="A41" s="17"/>
      <c r="B41" s="74"/>
      <c r="C41" s="74"/>
      <c r="D41" s="74"/>
      <c r="E41" s="18"/>
      <c r="F41" s="84"/>
      <c r="G41" s="84"/>
      <c r="H41" s="19"/>
      <c r="I41" s="20"/>
    </row>
    <row r="42" spans="1:9" ht="12.75">
      <c r="A42" s="80"/>
      <c r="B42" s="81"/>
      <c r="C42" s="82"/>
      <c r="D42" s="83"/>
      <c r="E42" s="12"/>
      <c r="F42" s="82"/>
      <c r="G42" s="83"/>
      <c r="H42" s="12"/>
      <c r="I42" s="66"/>
    </row>
    <row r="43" spans="1:9" ht="12.75">
      <c r="A43" s="85"/>
      <c r="B43" s="86"/>
      <c r="C43" s="86"/>
      <c r="D43" s="69"/>
      <c r="E43" s="69"/>
      <c r="F43" s="86"/>
      <c r="G43" s="69"/>
      <c r="H43" s="69"/>
      <c r="I43" s="87"/>
    </row>
    <row r="44" spans="1:9" ht="12.75">
      <c r="A44" s="165" t="s">
        <v>234</v>
      </c>
      <c r="B44" s="166"/>
      <c r="C44" s="158"/>
      <c r="D44" s="159"/>
      <c r="E44" s="70"/>
      <c r="F44" s="149"/>
      <c r="G44" s="183"/>
      <c r="H44" s="183"/>
      <c r="I44" s="184"/>
    </row>
    <row r="45" spans="1:9" ht="12.75">
      <c r="A45" s="80"/>
      <c r="B45" s="81"/>
      <c r="C45" s="190"/>
      <c r="D45" s="191"/>
      <c r="E45" s="12"/>
      <c r="F45" s="190"/>
      <c r="G45" s="195"/>
      <c r="H45" s="88"/>
      <c r="I45" s="89"/>
    </row>
    <row r="46" spans="1:9" ht="12.75">
      <c r="A46" s="165" t="s">
        <v>235</v>
      </c>
      <c r="B46" s="166"/>
      <c r="C46" s="149" t="s">
        <v>18</v>
      </c>
      <c r="D46" s="213"/>
      <c r="E46" s="213"/>
      <c r="F46" s="213"/>
      <c r="G46" s="213"/>
      <c r="H46" s="213"/>
      <c r="I46" s="214"/>
    </row>
    <row r="47" spans="1:9" ht="12.75">
      <c r="A47" s="64"/>
      <c r="B47" s="65"/>
      <c r="C47" s="71" t="s">
        <v>236</v>
      </c>
      <c r="D47" s="12"/>
      <c r="E47" s="12"/>
      <c r="F47" s="12"/>
      <c r="G47" s="12"/>
      <c r="H47" s="12"/>
      <c r="I47" s="66"/>
    </row>
    <row r="48" spans="1:9" ht="12.75">
      <c r="A48" s="165" t="s">
        <v>237</v>
      </c>
      <c r="B48" s="166"/>
      <c r="C48" s="204" t="s">
        <v>19</v>
      </c>
      <c r="D48" s="202"/>
      <c r="E48" s="203"/>
      <c r="F48" s="12"/>
      <c r="G48" s="72" t="s">
        <v>238</v>
      </c>
      <c r="H48" s="204" t="s">
        <v>20</v>
      </c>
      <c r="I48" s="203"/>
    </row>
    <row r="49" spans="1:9" ht="12.75">
      <c r="A49" s="64"/>
      <c r="B49" s="65"/>
      <c r="C49" s="71"/>
      <c r="D49" s="12"/>
      <c r="E49" s="12"/>
      <c r="F49" s="12"/>
      <c r="G49" s="12"/>
      <c r="H49" s="12"/>
      <c r="I49" s="66"/>
    </row>
    <row r="50" spans="1:9" ht="12.75">
      <c r="A50" s="165" t="s">
        <v>224</v>
      </c>
      <c r="B50" s="166"/>
      <c r="C50" s="201" t="s">
        <v>21</v>
      </c>
      <c r="D50" s="202"/>
      <c r="E50" s="202"/>
      <c r="F50" s="202"/>
      <c r="G50" s="202"/>
      <c r="H50" s="202"/>
      <c r="I50" s="203"/>
    </row>
    <row r="51" spans="1:9" ht="12.75">
      <c r="A51" s="64"/>
      <c r="B51" s="65"/>
      <c r="C51" s="12"/>
      <c r="D51" s="12"/>
      <c r="E51" s="12"/>
      <c r="F51" s="12"/>
      <c r="G51" s="12"/>
      <c r="H51" s="12"/>
      <c r="I51" s="66"/>
    </row>
    <row r="52" spans="1:9" ht="12.75">
      <c r="A52" s="147" t="s">
        <v>239</v>
      </c>
      <c r="B52" s="148"/>
      <c r="C52" s="204" t="s">
        <v>304</v>
      </c>
      <c r="D52" s="202"/>
      <c r="E52" s="202"/>
      <c r="F52" s="202"/>
      <c r="G52" s="202"/>
      <c r="H52" s="202"/>
      <c r="I52" s="151"/>
    </row>
    <row r="53" spans="1:9" ht="12.75">
      <c r="A53" s="90"/>
      <c r="B53" s="69"/>
      <c r="C53" s="212" t="s">
        <v>240</v>
      </c>
      <c r="D53" s="212"/>
      <c r="E53" s="212"/>
      <c r="F53" s="212"/>
      <c r="G53" s="212"/>
      <c r="H53" s="212"/>
      <c r="I53" s="92"/>
    </row>
    <row r="54" spans="1:9" ht="12.75">
      <c r="A54" s="90"/>
      <c r="B54" s="69"/>
      <c r="C54" s="91"/>
      <c r="D54" s="91"/>
      <c r="E54" s="91"/>
      <c r="F54" s="91"/>
      <c r="G54" s="91"/>
      <c r="H54" s="91"/>
      <c r="I54" s="92"/>
    </row>
    <row r="55" spans="1:9" ht="12.75">
      <c r="A55" s="90"/>
      <c r="B55" s="205" t="s">
        <v>241</v>
      </c>
      <c r="C55" s="206"/>
      <c r="D55" s="206"/>
      <c r="E55" s="206"/>
      <c r="F55" s="108"/>
      <c r="G55" s="108"/>
      <c r="H55" s="108"/>
      <c r="I55" s="109"/>
    </row>
    <row r="56" spans="1:9" ht="12.75">
      <c r="A56" s="90"/>
      <c r="B56" s="207" t="s">
        <v>268</v>
      </c>
      <c r="C56" s="208"/>
      <c r="D56" s="208"/>
      <c r="E56" s="208"/>
      <c r="F56" s="208"/>
      <c r="G56" s="208"/>
      <c r="H56" s="208"/>
      <c r="I56" s="209"/>
    </row>
    <row r="57" spans="1:9" ht="12.75">
      <c r="A57" s="90"/>
      <c r="B57" s="207" t="s">
        <v>269</v>
      </c>
      <c r="C57" s="208"/>
      <c r="D57" s="208"/>
      <c r="E57" s="208"/>
      <c r="F57" s="208"/>
      <c r="G57" s="208"/>
      <c r="H57" s="208"/>
      <c r="I57" s="109"/>
    </row>
    <row r="58" spans="1:9" ht="12.75">
      <c r="A58" s="90"/>
      <c r="B58" s="207" t="s">
        <v>270</v>
      </c>
      <c r="C58" s="208"/>
      <c r="D58" s="208"/>
      <c r="E58" s="208"/>
      <c r="F58" s="208"/>
      <c r="G58" s="208"/>
      <c r="H58" s="208"/>
      <c r="I58" s="209"/>
    </row>
    <row r="59" spans="1:9" ht="12.75">
      <c r="A59" s="90"/>
      <c r="B59" s="207" t="s">
        <v>271</v>
      </c>
      <c r="C59" s="208"/>
      <c r="D59" s="208"/>
      <c r="E59" s="208"/>
      <c r="F59" s="208"/>
      <c r="G59" s="208"/>
      <c r="H59" s="208"/>
      <c r="I59" s="209"/>
    </row>
    <row r="60" spans="1:9" ht="12.75">
      <c r="A60" s="90"/>
      <c r="B60" s="110"/>
      <c r="C60" s="111"/>
      <c r="D60" s="111"/>
      <c r="E60" s="111"/>
      <c r="F60" s="111"/>
      <c r="G60" s="111"/>
      <c r="H60" s="111"/>
      <c r="I60" s="112"/>
    </row>
    <row r="61" spans="1:9" ht="13.5" thickBot="1">
      <c r="A61" s="21" t="s">
        <v>242</v>
      </c>
      <c r="B61" s="12"/>
      <c r="C61" s="12"/>
      <c r="D61" s="12"/>
      <c r="E61" s="12"/>
      <c r="F61" s="12"/>
      <c r="G61" s="93"/>
      <c r="H61" s="94"/>
      <c r="I61" s="95"/>
    </row>
    <row r="62" spans="1:9" ht="12.75">
      <c r="A62" s="57"/>
      <c r="B62" s="12"/>
      <c r="C62" s="12"/>
      <c r="D62" s="12"/>
      <c r="E62" s="69" t="s">
        <v>243</v>
      </c>
      <c r="F62" s="74"/>
      <c r="G62" s="196" t="s">
        <v>244</v>
      </c>
      <c r="H62" s="197"/>
      <c r="I62" s="198"/>
    </row>
    <row r="63" spans="1:9" ht="12.75">
      <c r="A63" s="96"/>
      <c r="B63" s="97"/>
      <c r="C63" s="98"/>
      <c r="D63" s="98"/>
      <c r="E63" s="98"/>
      <c r="F63" s="98"/>
      <c r="G63" s="199"/>
      <c r="H63" s="200"/>
      <c r="I63" s="99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D32:G32"/>
    <mergeCell ref="A34:D34"/>
    <mergeCell ref="E34:G34"/>
    <mergeCell ref="H34:I34"/>
    <mergeCell ref="A33:D33"/>
    <mergeCell ref="E33:G33"/>
    <mergeCell ref="H33:I33"/>
    <mergeCell ref="A30:D30"/>
    <mergeCell ref="E30:G30"/>
    <mergeCell ref="H30:I30"/>
    <mergeCell ref="A31:D31"/>
    <mergeCell ref="E31:G31"/>
    <mergeCell ref="H31:I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10:B11"/>
    <mergeCell ref="C10:D10"/>
    <mergeCell ref="A16:B16"/>
    <mergeCell ref="C16:I16"/>
    <mergeCell ref="A2:D2"/>
    <mergeCell ref="A4:I4"/>
    <mergeCell ref="A6:B6"/>
    <mergeCell ref="C6:D6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1">
      <selection activeCell="M116" sqref="M116"/>
    </sheetView>
  </sheetViews>
  <sheetFormatPr defaultColWidth="9.140625" defaultRowHeight="12.75"/>
  <cols>
    <col min="1" max="6" width="9.140625" style="23" customWidth="1"/>
    <col min="7" max="7" width="3.28125" style="23" customWidth="1"/>
    <col min="8" max="8" width="5.7109375" style="23" customWidth="1"/>
    <col min="9" max="9" width="9.140625" style="23" customWidth="1"/>
    <col min="10" max="10" width="11.421875" style="34" customWidth="1"/>
    <col min="11" max="11" width="12.421875" style="34" customWidth="1"/>
    <col min="12" max="16384" width="9.140625" style="23" customWidth="1"/>
  </cols>
  <sheetData>
    <row r="1" spans="1:11" ht="12.75" customHeight="1">
      <c r="A1" s="215" t="s">
        <v>283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">
      <c r="A3" s="217" t="s">
        <v>22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">
      <c r="A4" s="220" t="s">
        <v>65</v>
      </c>
      <c r="B4" s="221"/>
      <c r="C4" s="221"/>
      <c r="D4" s="221"/>
      <c r="E4" s="221"/>
      <c r="F4" s="221"/>
      <c r="G4" s="221"/>
      <c r="H4" s="222"/>
      <c r="I4" s="24" t="s">
        <v>23</v>
      </c>
      <c r="J4" s="25" t="s">
        <v>6</v>
      </c>
      <c r="K4" s="26" t="s">
        <v>7</v>
      </c>
    </row>
    <row r="5" spans="1:11" ht="12">
      <c r="A5" s="223">
        <v>1</v>
      </c>
      <c r="B5" s="223"/>
      <c r="C5" s="223"/>
      <c r="D5" s="223"/>
      <c r="E5" s="223"/>
      <c r="F5" s="223"/>
      <c r="G5" s="223"/>
      <c r="H5" s="223"/>
      <c r="I5" s="27">
        <v>2</v>
      </c>
      <c r="J5" s="28">
        <v>3</v>
      </c>
      <c r="K5" s="28">
        <v>4</v>
      </c>
    </row>
    <row r="6" spans="1:11" ht="12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">
      <c r="A7" s="227" t="s">
        <v>66</v>
      </c>
      <c r="B7" s="228"/>
      <c r="C7" s="228"/>
      <c r="D7" s="228"/>
      <c r="E7" s="228"/>
      <c r="F7" s="228"/>
      <c r="G7" s="228"/>
      <c r="H7" s="229"/>
      <c r="I7" s="47">
        <v>1</v>
      </c>
      <c r="J7" s="49"/>
      <c r="K7" s="49"/>
    </row>
    <row r="8" spans="1:11" ht="12">
      <c r="A8" s="230" t="s">
        <v>287</v>
      </c>
      <c r="B8" s="231"/>
      <c r="C8" s="231"/>
      <c r="D8" s="231"/>
      <c r="E8" s="231"/>
      <c r="F8" s="231"/>
      <c r="G8" s="231"/>
      <c r="H8" s="232"/>
      <c r="I8" s="29">
        <v>2</v>
      </c>
      <c r="J8" s="303">
        <f>J9+J16+J26+J35+J39</f>
        <v>285620010</v>
      </c>
      <c r="K8" s="303">
        <f>K9+K16+K26+K35+K39</f>
        <v>303888015</v>
      </c>
    </row>
    <row r="9" spans="1:11" ht="12">
      <c r="A9" s="233" t="s">
        <v>181</v>
      </c>
      <c r="B9" s="234"/>
      <c r="C9" s="234"/>
      <c r="D9" s="234"/>
      <c r="E9" s="234"/>
      <c r="F9" s="234"/>
      <c r="G9" s="234"/>
      <c r="H9" s="235"/>
      <c r="I9" s="29">
        <v>3</v>
      </c>
      <c r="J9" s="303">
        <f>SUM(J10:J15)</f>
        <v>12070045</v>
      </c>
      <c r="K9" s="303">
        <f>SUM(K10:K15)</f>
        <v>12085662</v>
      </c>
    </row>
    <row r="10" spans="1:11" ht="12">
      <c r="A10" s="233" t="s">
        <v>114</v>
      </c>
      <c r="B10" s="234"/>
      <c r="C10" s="234"/>
      <c r="D10" s="234"/>
      <c r="E10" s="234"/>
      <c r="F10" s="234"/>
      <c r="G10" s="234"/>
      <c r="H10" s="235"/>
      <c r="I10" s="29">
        <v>4</v>
      </c>
      <c r="J10" s="126"/>
      <c r="K10" s="39">
        <v>0</v>
      </c>
    </row>
    <row r="11" spans="1:11" ht="12">
      <c r="A11" s="233" t="s">
        <v>32</v>
      </c>
      <c r="B11" s="234"/>
      <c r="C11" s="234"/>
      <c r="D11" s="234"/>
      <c r="E11" s="234"/>
      <c r="F11" s="234"/>
      <c r="G11" s="234"/>
      <c r="H11" s="235"/>
      <c r="I11" s="29">
        <v>5</v>
      </c>
      <c r="J11" s="126">
        <v>528205</v>
      </c>
      <c r="K11" s="39">
        <v>543822</v>
      </c>
    </row>
    <row r="12" spans="1:11" ht="12">
      <c r="A12" s="233" t="s">
        <v>115</v>
      </c>
      <c r="B12" s="234"/>
      <c r="C12" s="234"/>
      <c r="D12" s="234"/>
      <c r="E12" s="234"/>
      <c r="F12" s="234"/>
      <c r="G12" s="234"/>
      <c r="H12" s="235"/>
      <c r="I12" s="29">
        <v>6</v>
      </c>
      <c r="J12" s="126">
        <v>11541840</v>
      </c>
      <c r="K12" s="39">
        <v>11541840</v>
      </c>
    </row>
    <row r="13" spans="1:11" ht="12">
      <c r="A13" s="233" t="s">
        <v>184</v>
      </c>
      <c r="B13" s="234"/>
      <c r="C13" s="234"/>
      <c r="D13" s="234"/>
      <c r="E13" s="234"/>
      <c r="F13" s="234"/>
      <c r="G13" s="234"/>
      <c r="H13" s="235"/>
      <c r="I13" s="29">
        <v>7</v>
      </c>
      <c r="J13" s="126"/>
      <c r="K13" s="39">
        <v>0</v>
      </c>
    </row>
    <row r="14" spans="1:11" ht="12">
      <c r="A14" s="233" t="s">
        <v>185</v>
      </c>
      <c r="B14" s="234"/>
      <c r="C14" s="234"/>
      <c r="D14" s="234"/>
      <c r="E14" s="234"/>
      <c r="F14" s="234"/>
      <c r="G14" s="234"/>
      <c r="H14" s="235"/>
      <c r="I14" s="29">
        <v>8</v>
      </c>
      <c r="J14" s="126"/>
      <c r="K14" s="39">
        <v>0</v>
      </c>
    </row>
    <row r="15" spans="1:11" ht="12">
      <c r="A15" s="233" t="s">
        <v>186</v>
      </c>
      <c r="B15" s="234"/>
      <c r="C15" s="234"/>
      <c r="D15" s="234"/>
      <c r="E15" s="234"/>
      <c r="F15" s="234"/>
      <c r="G15" s="234"/>
      <c r="H15" s="235"/>
      <c r="I15" s="29">
        <v>9</v>
      </c>
      <c r="J15" s="126"/>
      <c r="K15" s="39">
        <v>0</v>
      </c>
    </row>
    <row r="16" spans="1:11" ht="12">
      <c r="A16" s="230" t="s">
        <v>182</v>
      </c>
      <c r="B16" s="231"/>
      <c r="C16" s="231"/>
      <c r="D16" s="231"/>
      <c r="E16" s="231"/>
      <c r="F16" s="231"/>
      <c r="G16" s="231"/>
      <c r="H16" s="232"/>
      <c r="I16" s="29">
        <v>10</v>
      </c>
      <c r="J16" s="303">
        <f>SUM(J17:J25)</f>
        <v>172196827</v>
      </c>
      <c r="K16" s="303">
        <f>SUM(K17:K25)</f>
        <v>166608722</v>
      </c>
    </row>
    <row r="17" spans="1:11" ht="12">
      <c r="A17" s="233" t="s">
        <v>187</v>
      </c>
      <c r="B17" s="234"/>
      <c r="C17" s="234"/>
      <c r="D17" s="234"/>
      <c r="E17" s="234"/>
      <c r="F17" s="234"/>
      <c r="G17" s="234"/>
      <c r="H17" s="235"/>
      <c r="I17" s="29">
        <v>11</v>
      </c>
      <c r="J17" s="126">
        <v>21003910</v>
      </c>
      <c r="K17" s="39">
        <v>21003910</v>
      </c>
    </row>
    <row r="18" spans="1:11" ht="12">
      <c r="A18" s="233" t="s">
        <v>214</v>
      </c>
      <c r="B18" s="234"/>
      <c r="C18" s="234"/>
      <c r="D18" s="234"/>
      <c r="E18" s="234"/>
      <c r="F18" s="234"/>
      <c r="G18" s="234"/>
      <c r="H18" s="235"/>
      <c r="I18" s="29">
        <v>12</v>
      </c>
      <c r="J18" s="126">
        <v>119092253</v>
      </c>
      <c r="K18" s="39">
        <v>115509153</v>
      </c>
    </row>
    <row r="19" spans="1:11" ht="12">
      <c r="A19" s="233" t="s">
        <v>188</v>
      </c>
      <c r="B19" s="234"/>
      <c r="C19" s="234"/>
      <c r="D19" s="234"/>
      <c r="E19" s="234"/>
      <c r="F19" s="234"/>
      <c r="G19" s="234"/>
      <c r="H19" s="235"/>
      <c r="I19" s="29">
        <v>13</v>
      </c>
      <c r="J19" s="126">
        <v>29338913</v>
      </c>
      <c r="K19" s="39">
        <v>26593723</v>
      </c>
    </row>
    <row r="20" spans="1:11" ht="12">
      <c r="A20" s="233" t="s">
        <v>36</v>
      </c>
      <c r="B20" s="234"/>
      <c r="C20" s="234"/>
      <c r="D20" s="234"/>
      <c r="E20" s="234"/>
      <c r="F20" s="234"/>
      <c r="G20" s="234"/>
      <c r="H20" s="235"/>
      <c r="I20" s="29">
        <v>14</v>
      </c>
      <c r="J20" s="126">
        <v>863382</v>
      </c>
      <c r="K20" s="39">
        <v>627479</v>
      </c>
    </row>
    <row r="21" spans="1:11" ht="12">
      <c r="A21" s="233" t="s">
        <v>37</v>
      </c>
      <c r="B21" s="234"/>
      <c r="C21" s="234"/>
      <c r="D21" s="234"/>
      <c r="E21" s="234"/>
      <c r="F21" s="234"/>
      <c r="G21" s="234"/>
      <c r="H21" s="235"/>
      <c r="I21" s="29">
        <v>15</v>
      </c>
      <c r="J21" s="126"/>
      <c r="K21" s="39">
        <v>0</v>
      </c>
    </row>
    <row r="22" spans="1:11" ht="12">
      <c r="A22" s="233" t="s">
        <v>78</v>
      </c>
      <c r="B22" s="234"/>
      <c r="C22" s="234"/>
      <c r="D22" s="234"/>
      <c r="E22" s="234"/>
      <c r="F22" s="234"/>
      <c r="G22" s="234"/>
      <c r="H22" s="235"/>
      <c r="I22" s="29">
        <v>16</v>
      </c>
      <c r="J22" s="126">
        <v>769273</v>
      </c>
      <c r="K22" s="39">
        <v>769273</v>
      </c>
    </row>
    <row r="23" spans="1:11" ht="12">
      <c r="A23" s="233" t="s">
        <v>79</v>
      </c>
      <c r="B23" s="234"/>
      <c r="C23" s="234"/>
      <c r="D23" s="234"/>
      <c r="E23" s="234"/>
      <c r="F23" s="234"/>
      <c r="G23" s="234"/>
      <c r="H23" s="235"/>
      <c r="I23" s="29">
        <v>17</v>
      </c>
      <c r="J23" s="126">
        <v>168338</v>
      </c>
      <c r="K23" s="39">
        <v>1074316</v>
      </c>
    </row>
    <row r="24" spans="1:11" ht="12">
      <c r="A24" s="233" t="s">
        <v>80</v>
      </c>
      <c r="B24" s="234"/>
      <c r="C24" s="234"/>
      <c r="D24" s="234"/>
      <c r="E24" s="234"/>
      <c r="F24" s="234"/>
      <c r="G24" s="234"/>
      <c r="H24" s="235"/>
      <c r="I24" s="29">
        <v>18</v>
      </c>
      <c r="J24" s="126">
        <v>960758</v>
      </c>
      <c r="K24" s="39">
        <v>1030868</v>
      </c>
    </row>
    <row r="25" spans="1:11" ht="12">
      <c r="A25" s="233" t="s">
        <v>81</v>
      </c>
      <c r="B25" s="234"/>
      <c r="C25" s="234"/>
      <c r="D25" s="234"/>
      <c r="E25" s="234"/>
      <c r="F25" s="234"/>
      <c r="G25" s="234"/>
      <c r="H25" s="235"/>
      <c r="I25" s="29">
        <v>19</v>
      </c>
      <c r="J25" s="126"/>
      <c r="K25" s="39">
        <v>0</v>
      </c>
    </row>
    <row r="26" spans="1:11" ht="12">
      <c r="A26" s="230" t="s">
        <v>171</v>
      </c>
      <c r="B26" s="231"/>
      <c r="C26" s="231"/>
      <c r="D26" s="231"/>
      <c r="E26" s="231"/>
      <c r="F26" s="231"/>
      <c r="G26" s="231"/>
      <c r="H26" s="232"/>
      <c r="I26" s="29">
        <v>20</v>
      </c>
      <c r="J26" s="303">
        <f>SUM(J27:J34)</f>
        <v>101293073</v>
      </c>
      <c r="K26" s="303">
        <f>SUM(K27:K34)</f>
        <v>103796776</v>
      </c>
    </row>
    <row r="27" spans="1:11" ht="12">
      <c r="A27" s="233" t="s">
        <v>82</v>
      </c>
      <c r="B27" s="234"/>
      <c r="C27" s="234"/>
      <c r="D27" s="234"/>
      <c r="E27" s="234"/>
      <c r="F27" s="234"/>
      <c r="G27" s="234"/>
      <c r="H27" s="235"/>
      <c r="I27" s="29">
        <v>21</v>
      </c>
      <c r="J27" s="126"/>
      <c r="K27" s="39">
        <v>0</v>
      </c>
    </row>
    <row r="28" spans="1:11" ht="12">
      <c r="A28" s="233" t="s">
        <v>83</v>
      </c>
      <c r="B28" s="234"/>
      <c r="C28" s="234"/>
      <c r="D28" s="234"/>
      <c r="E28" s="234"/>
      <c r="F28" s="234"/>
      <c r="G28" s="234"/>
      <c r="H28" s="235"/>
      <c r="I28" s="29">
        <v>22</v>
      </c>
      <c r="J28" s="126"/>
      <c r="K28" s="39">
        <v>0</v>
      </c>
    </row>
    <row r="29" spans="1:11" ht="12">
      <c r="A29" s="233" t="s">
        <v>84</v>
      </c>
      <c r="B29" s="234"/>
      <c r="C29" s="234"/>
      <c r="D29" s="234"/>
      <c r="E29" s="234"/>
      <c r="F29" s="234"/>
      <c r="G29" s="234"/>
      <c r="H29" s="235"/>
      <c r="I29" s="29">
        <v>23</v>
      </c>
      <c r="J29" s="126">
        <v>94924000</v>
      </c>
      <c r="K29" s="39">
        <v>94924000</v>
      </c>
    </row>
    <row r="30" spans="1:11" ht="12">
      <c r="A30" s="233" t="s">
        <v>89</v>
      </c>
      <c r="B30" s="234"/>
      <c r="C30" s="234"/>
      <c r="D30" s="234"/>
      <c r="E30" s="234"/>
      <c r="F30" s="234"/>
      <c r="G30" s="234"/>
      <c r="H30" s="235"/>
      <c r="I30" s="29">
        <v>24</v>
      </c>
      <c r="J30" s="126">
        <v>2832900</v>
      </c>
      <c r="K30" s="39">
        <v>2832900</v>
      </c>
    </row>
    <row r="31" spans="1:11" ht="12">
      <c r="A31" s="233" t="s">
        <v>90</v>
      </c>
      <c r="B31" s="234"/>
      <c r="C31" s="234"/>
      <c r="D31" s="234"/>
      <c r="E31" s="234"/>
      <c r="F31" s="234"/>
      <c r="G31" s="234"/>
      <c r="H31" s="235"/>
      <c r="I31" s="29">
        <v>25</v>
      </c>
      <c r="J31" s="126">
        <v>727621</v>
      </c>
      <c r="K31" s="39">
        <v>730821</v>
      </c>
    </row>
    <row r="32" spans="1:11" ht="12">
      <c r="A32" s="233" t="s">
        <v>91</v>
      </c>
      <c r="B32" s="234"/>
      <c r="C32" s="234"/>
      <c r="D32" s="234"/>
      <c r="E32" s="234"/>
      <c r="F32" s="234"/>
      <c r="G32" s="234"/>
      <c r="H32" s="235"/>
      <c r="I32" s="29">
        <v>26</v>
      </c>
      <c r="J32" s="126">
        <v>1889034</v>
      </c>
      <c r="K32" s="39">
        <v>1956034</v>
      </c>
    </row>
    <row r="33" spans="1:11" ht="12">
      <c r="A33" s="233" t="s">
        <v>85</v>
      </c>
      <c r="B33" s="234"/>
      <c r="C33" s="234"/>
      <c r="D33" s="234"/>
      <c r="E33" s="234"/>
      <c r="F33" s="234"/>
      <c r="G33" s="234"/>
      <c r="H33" s="235"/>
      <c r="I33" s="29">
        <v>27</v>
      </c>
      <c r="J33" s="126"/>
      <c r="K33" s="39">
        <v>0</v>
      </c>
    </row>
    <row r="34" spans="1:11" ht="12">
      <c r="A34" s="233" t="s">
        <v>164</v>
      </c>
      <c r="B34" s="234"/>
      <c r="C34" s="234"/>
      <c r="D34" s="234"/>
      <c r="E34" s="234"/>
      <c r="F34" s="234"/>
      <c r="G34" s="234"/>
      <c r="H34" s="235"/>
      <c r="I34" s="29">
        <v>28</v>
      </c>
      <c r="J34" s="126">
        <v>919518</v>
      </c>
      <c r="K34" s="39">
        <v>3353021</v>
      </c>
    </row>
    <row r="35" spans="1:11" s="31" customFormat="1" ht="12">
      <c r="A35" s="230" t="s">
        <v>165</v>
      </c>
      <c r="B35" s="231"/>
      <c r="C35" s="231"/>
      <c r="D35" s="231"/>
      <c r="E35" s="231"/>
      <c r="F35" s="231"/>
      <c r="G35" s="231"/>
      <c r="H35" s="232"/>
      <c r="I35" s="29">
        <v>29</v>
      </c>
      <c r="J35" s="303">
        <f>SUM(J36:J38)</f>
        <v>60065</v>
      </c>
      <c r="K35" s="303">
        <f>SUM(K36:K38)</f>
        <v>21396855</v>
      </c>
    </row>
    <row r="36" spans="1:11" ht="12">
      <c r="A36" s="233" t="s">
        <v>86</v>
      </c>
      <c r="B36" s="234"/>
      <c r="C36" s="234"/>
      <c r="D36" s="234"/>
      <c r="E36" s="234"/>
      <c r="F36" s="234"/>
      <c r="G36" s="234"/>
      <c r="H36" s="235"/>
      <c r="I36" s="29">
        <v>30</v>
      </c>
      <c r="J36" s="126"/>
      <c r="K36" s="39">
        <v>21396855</v>
      </c>
    </row>
    <row r="37" spans="1:11" ht="12">
      <c r="A37" s="233" t="s">
        <v>87</v>
      </c>
      <c r="B37" s="234"/>
      <c r="C37" s="234"/>
      <c r="D37" s="234"/>
      <c r="E37" s="234"/>
      <c r="F37" s="234"/>
      <c r="G37" s="234"/>
      <c r="H37" s="235"/>
      <c r="I37" s="29">
        <v>31</v>
      </c>
      <c r="J37" s="126"/>
      <c r="K37" s="39">
        <v>0</v>
      </c>
    </row>
    <row r="38" spans="1:11" ht="12">
      <c r="A38" s="233" t="s">
        <v>88</v>
      </c>
      <c r="B38" s="234"/>
      <c r="C38" s="234"/>
      <c r="D38" s="234"/>
      <c r="E38" s="234"/>
      <c r="F38" s="234"/>
      <c r="G38" s="234"/>
      <c r="H38" s="235"/>
      <c r="I38" s="29">
        <v>32</v>
      </c>
      <c r="J38" s="126">
        <v>60065</v>
      </c>
      <c r="K38" s="39">
        <v>0</v>
      </c>
    </row>
    <row r="39" spans="1:11" ht="12">
      <c r="A39" s="233" t="s">
        <v>166</v>
      </c>
      <c r="B39" s="234"/>
      <c r="C39" s="234"/>
      <c r="D39" s="234"/>
      <c r="E39" s="234"/>
      <c r="F39" s="234"/>
      <c r="G39" s="234"/>
      <c r="H39" s="235"/>
      <c r="I39" s="29">
        <v>33</v>
      </c>
      <c r="J39" s="126"/>
      <c r="K39" s="39">
        <v>0</v>
      </c>
    </row>
    <row r="40" spans="1:11" s="31" customFormat="1" ht="12">
      <c r="A40" s="230" t="s">
        <v>279</v>
      </c>
      <c r="B40" s="231"/>
      <c r="C40" s="231"/>
      <c r="D40" s="231"/>
      <c r="E40" s="231"/>
      <c r="F40" s="231"/>
      <c r="G40" s="231"/>
      <c r="H40" s="232"/>
      <c r="I40" s="29">
        <v>34</v>
      </c>
      <c r="J40" s="303">
        <f>J41+J49+J56+J64</f>
        <v>63256636</v>
      </c>
      <c r="K40" s="303">
        <f>K41+K49+K56+K64</f>
        <v>48509957</v>
      </c>
    </row>
    <row r="41" spans="1:11" ht="12">
      <c r="A41" s="230" t="s">
        <v>106</v>
      </c>
      <c r="B41" s="231"/>
      <c r="C41" s="231"/>
      <c r="D41" s="231"/>
      <c r="E41" s="231"/>
      <c r="F41" s="231"/>
      <c r="G41" s="231"/>
      <c r="H41" s="232"/>
      <c r="I41" s="29">
        <v>35</v>
      </c>
      <c r="J41" s="303">
        <f>SUM(J42:J48)</f>
        <v>5235011</v>
      </c>
      <c r="K41" s="303">
        <f>SUM(K42:K48)</f>
        <v>3845236</v>
      </c>
    </row>
    <row r="42" spans="1:11" ht="12">
      <c r="A42" s="233" t="s">
        <v>118</v>
      </c>
      <c r="B42" s="234"/>
      <c r="C42" s="234"/>
      <c r="D42" s="234"/>
      <c r="E42" s="234"/>
      <c r="F42" s="234"/>
      <c r="G42" s="234"/>
      <c r="H42" s="235"/>
      <c r="I42" s="29">
        <v>36</v>
      </c>
      <c r="J42" s="126">
        <v>4787626</v>
      </c>
      <c r="K42" s="39">
        <v>3621501</v>
      </c>
    </row>
    <row r="43" spans="1:11" ht="12">
      <c r="A43" s="233" t="s">
        <v>119</v>
      </c>
      <c r="B43" s="234"/>
      <c r="C43" s="234"/>
      <c r="D43" s="234"/>
      <c r="E43" s="234"/>
      <c r="F43" s="234"/>
      <c r="G43" s="234"/>
      <c r="H43" s="235"/>
      <c r="I43" s="29">
        <v>37</v>
      </c>
      <c r="J43" s="126"/>
      <c r="K43" s="39">
        <v>0</v>
      </c>
    </row>
    <row r="44" spans="1:11" ht="12">
      <c r="A44" s="233" t="s">
        <v>92</v>
      </c>
      <c r="B44" s="234"/>
      <c r="C44" s="234"/>
      <c r="D44" s="234"/>
      <c r="E44" s="234"/>
      <c r="F44" s="234"/>
      <c r="G44" s="234"/>
      <c r="H44" s="235"/>
      <c r="I44" s="29">
        <v>38</v>
      </c>
      <c r="J44" s="126"/>
      <c r="K44" s="39">
        <v>0</v>
      </c>
    </row>
    <row r="45" spans="1:11" ht="12">
      <c r="A45" s="233" t="s">
        <v>93</v>
      </c>
      <c r="B45" s="234"/>
      <c r="C45" s="234"/>
      <c r="D45" s="234"/>
      <c r="E45" s="234"/>
      <c r="F45" s="234"/>
      <c r="G45" s="234"/>
      <c r="H45" s="235"/>
      <c r="I45" s="29">
        <v>39</v>
      </c>
      <c r="J45" s="126">
        <v>23514</v>
      </c>
      <c r="K45" s="39">
        <v>33735</v>
      </c>
    </row>
    <row r="46" spans="1:11" ht="12">
      <c r="A46" s="233" t="s">
        <v>94</v>
      </c>
      <c r="B46" s="234"/>
      <c r="C46" s="234"/>
      <c r="D46" s="234"/>
      <c r="E46" s="234"/>
      <c r="F46" s="234"/>
      <c r="G46" s="234"/>
      <c r="H46" s="235"/>
      <c r="I46" s="29">
        <v>40</v>
      </c>
      <c r="J46" s="126">
        <v>402331</v>
      </c>
      <c r="K46" s="131">
        <v>0</v>
      </c>
    </row>
    <row r="47" spans="1:11" ht="12">
      <c r="A47" s="233" t="s">
        <v>95</v>
      </c>
      <c r="B47" s="234"/>
      <c r="C47" s="234"/>
      <c r="D47" s="234"/>
      <c r="E47" s="234"/>
      <c r="F47" s="234"/>
      <c r="G47" s="234"/>
      <c r="H47" s="235"/>
      <c r="I47" s="29">
        <v>41</v>
      </c>
      <c r="J47" s="126">
        <v>21540</v>
      </c>
      <c r="K47" s="131">
        <v>190000</v>
      </c>
    </row>
    <row r="48" spans="1:11" ht="12">
      <c r="A48" s="233" t="s">
        <v>96</v>
      </c>
      <c r="B48" s="234"/>
      <c r="C48" s="234"/>
      <c r="D48" s="234"/>
      <c r="E48" s="234"/>
      <c r="F48" s="234"/>
      <c r="G48" s="234"/>
      <c r="H48" s="235"/>
      <c r="I48" s="29">
        <v>42</v>
      </c>
      <c r="J48" s="126"/>
      <c r="K48" s="131">
        <v>0</v>
      </c>
    </row>
    <row r="49" spans="1:11" ht="12">
      <c r="A49" s="230" t="s">
        <v>107</v>
      </c>
      <c r="B49" s="231"/>
      <c r="C49" s="231"/>
      <c r="D49" s="231"/>
      <c r="E49" s="231"/>
      <c r="F49" s="231"/>
      <c r="G49" s="231"/>
      <c r="H49" s="232"/>
      <c r="I49" s="29">
        <v>43</v>
      </c>
      <c r="J49" s="303">
        <f>SUM(J50:J55)</f>
        <v>53171825</v>
      </c>
      <c r="K49" s="303">
        <f>SUM(K50:K55)</f>
        <v>33542662</v>
      </c>
    </row>
    <row r="50" spans="1:11" ht="12">
      <c r="A50" s="233" t="s">
        <v>176</v>
      </c>
      <c r="B50" s="234"/>
      <c r="C50" s="234"/>
      <c r="D50" s="234"/>
      <c r="E50" s="234"/>
      <c r="F50" s="234"/>
      <c r="G50" s="234"/>
      <c r="H50" s="235"/>
      <c r="I50" s="29">
        <v>44</v>
      </c>
      <c r="J50" s="126">
        <v>31192396</v>
      </c>
      <c r="K50" s="131">
        <v>9596314</v>
      </c>
    </row>
    <row r="51" spans="1:11" ht="12">
      <c r="A51" s="233" t="s">
        <v>177</v>
      </c>
      <c r="B51" s="234"/>
      <c r="C51" s="234"/>
      <c r="D51" s="234"/>
      <c r="E51" s="234"/>
      <c r="F51" s="234"/>
      <c r="G51" s="234"/>
      <c r="H51" s="235"/>
      <c r="I51" s="29">
        <v>45</v>
      </c>
      <c r="J51" s="126">
        <v>20568323</v>
      </c>
      <c r="K51" s="131">
        <v>22900871</v>
      </c>
    </row>
    <row r="52" spans="1:11" ht="12">
      <c r="A52" s="233" t="s">
        <v>178</v>
      </c>
      <c r="B52" s="234"/>
      <c r="C52" s="234"/>
      <c r="D52" s="234"/>
      <c r="E52" s="234"/>
      <c r="F52" s="234"/>
      <c r="G52" s="234"/>
      <c r="H52" s="235"/>
      <c r="I52" s="29">
        <v>46</v>
      </c>
      <c r="J52" s="126"/>
      <c r="K52" s="131">
        <v>0</v>
      </c>
    </row>
    <row r="53" spans="1:11" ht="12">
      <c r="A53" s="233" t="s">
        <v>179</v>
      </c>
      <c r="B53" s="234"/>
      <c r="C53" s="234"/>
      <c r="D53" s="234"/>
      <c r="E53" s="234"/>
      <c r="F53" s="234"/>
      <c r="G53" s="234"/>
      <c r="H53" s="235"/>
      <c r="I53" s="29">
        <v>47</v>
      </c>
      <c r="J53" s="126">
        <v>28610</v>
      </c>
      <c r="K53" s="131">
        <v>27831</v>
      </c>
    </row>
    <row r="54" spans="1:11" ht="12">
      <c r="A54" s="233" t="s">
        <v>30</v>
      </c>
      <c r="B54" s="234"/>
      <c r="C54" s="234"/>
      <c r="D54" s="234"/>
      <c r="E54" s="234"/>
      <c r="F54" s="234"/>
      <c r="G54" s="234"/>
      <c r="H54" s="235"/>
      <c r="I54" s="29">
        <v>48</v>
      </c>
      <c r="J54" s="126">
        <v>585640</v>
      </c>
      <c r="K54" s="131">
        <v>373888</v>
      </c>
    </row>
    <row r="55" spans="1:11" ht="12">
      <c r="A55" s="233" t="s">
        <v>31</v>
      </c>
      <c r="B55" s="234"/>
      <c r="C55" s="234"/>
      <c r="D55" s="234"/>
      <c r="E55" s="234"/>
      <c r="F55" s="234"/>
      <c r="G55" s="234"/>
      <c r="H55" s="235"/>
      <c r="I55" s="29">
        <v>49</v>
      </c>
      <c r="J55" s="126">
        <v>796856</v>
      </c>
      <c r="K55" s="131">
        <v>643758</v>
      </c>
    </row>
    <row r="56" spans="1:11" ht="12">
      <c r="A56" s="230" t="s">
        <v>108</v>
      </c>
      <c r="B56" s="231"/>
      <c r="C56" s="231"/>
      <c r="D56" s="231"/>
      <c r="E56" s="231"/>
      <c r="F56" s="231"/>
      <c r="G56" s="231"/>
      <c r="H56" s="232"/>
      <c r="I56" s="29">
        <v>50</v>
      </c>
      <c r="J56" s="303">
        <f>SUM(J57:J63)</f>
        <v>3182754</v>
      </c>
      <c r="K56" s="303">
        <f>SUM(K57:K63)</f>
        <v>3052681</v>
      </c>
    </row>
    <row r="57" spans="1:11" ht="12">
      <c r="A57" s="233" t="s">
        <v>82</v>
      </c>
      <c r="B57" s="234"/>
      <c r="C57" s="234"/>
      <c r="D57" s="234"/>
      <c r="E57" s="234"/>
      <c r="F57" s="234"/>
      <c r="G57" s="234"/>
      <c r="H57" s="235"/>
      <c r="I57" s="29">
        <v>51</v>
      </c>
      <c r="J57" s="126"/>
      <c r="K57" s="131">
        <v>0</v>
      </c>
    </row>
    <row r="58" spans="1:11" ht="12">
      <c r="A58" s="233" t="s">
        <v>83</v>
      </c>
      <c r="B58" s="234"/>
      <c r="C58" s="234"/>
      <c r="D58" s="234"/>
      <c r="E58" s="234"/>
      <c r="F58" s="234"/>
      <c r="G58" s="234"/>
      <c r="H58" s="235"/>
      <c r="I58" s="29">
        <v>52</v>
      </c>
      <c r="J58" s="126"/>
      <c r="K58" s="131">
        <v>0</v>
      </c>
    </row>
    <row r="59" spans="1:11" ht="12">
      <c r="A59" s="233" t="s">
        <v>209</v>
      </c>
      <c r="B59" s="234"/>
      <c r="C59" s="234"/>
      <c r="D59" s="234"/>
      <c r="E59" s="234"/>
      <c r="F59" s="234"/>
      <c r="G59" s="234"/>
      <c r="H59" s="235"/>
      <c r="I59" s="29">
        <v>53</v>
      </c>
      <c r="J59" s="126"/>
      <c r="K59" s="131">
        <v>0</v>
      </c>
    </row>
    <row r="60" spans="1:11" ht="12">
      <c r="A60" s="233" t="s">
        <v>89</v>
      </c>
      <c r="B60" s="234"/>
      <c r="C60" s="234"/>
      <c r="D60" s="234"/>
      <c r="E60" s="234"/>
      <c r="F60" s="234"/>
      <c r="G60" s="234"/>
      <c r="H60" s="235"/>
      <c r="I60" s="29">
        <v>54</v>
      </c>
      <c r="J60" s="126">
        <v>1640100</v>
      </c>
      <c r="K60" s="131">
        <v>1640100</v>
      </c>
    </row>
    <row r="61" spans="1:11" ht="12">
      <c r="A61" s="233" t="s">
        <v>90</v>
      </c>
      <c r="B61" s="234"/>
      <c r="C61" s="234"/>
      <c r="D61" s="234"/>
      <c r="E61" s="234"/>
      <c r="F61" s="234"/>
      <c r="G61" s="234"/>
      <c r="H61" s="235"/>
      <c r="I61" s="29">
        <v>55</v>
      </c>
      <c r="J61" s="126"/>
      <c r="K61" s="131">
        <v>0</v>
      </c>
    </row>
    <row r="62" spans="1:11" ht="12">
      <c r="A62" s="233" t="s">
        <v>91</v>
      </c>
      <c r="B62" s="234"/>
      <c r="C62" s="234"/>
      <c r="D62" s="234"/>
      <c r="E62" s="234"/>
      <c r="F62" s="234"/>
      <c r="G62" s="234"/>
      <c r="H62" s="235"/>
      <c r="I62" s="29">
        <v>56</v>
      </c>
      <c r="J62" s="126">
        <v>1542654</v>
      </c>
      <c r="K62" s="131">
        <v>1412581</v>
      </c>
    </row>
    <row r="63" spans="1:11" ht="12">
      <c r="A63" s="233" t="s">
        <v>55</v>
      </c>
      <c r="B63" s="234"/>
      <c r="C63" s="234"/>
      <c r="D63" s="234"/>
      <c r="E63" s="234"/>
      <c r="F63" s="234"/>
      <c r="G63" s="234"/>
      <c r="H63" s="235"/>
      <c r="I63" s="29">
        <v>57</v>
      </c>
      <c r="J63" s="126"/>
      <c r="K63" s="131">
        <v>0</v>
      </c>
    </row>
    <row r="64" spans="1:11" ht="12">
      <c r="A64" s="233" t="s">
        <v>183</v>
      </c>
      <c r="B64" s="234"/>
      <c r="C64" s="234"/>
      <c r="D64" s="234"/>
      <c r="E64" s="234"/>
      <c r="F64" s="234"/>
      <c r="G64" s="234"/>
      <c r="H64" s="235"/>
      <c r="I64" s="29">
        <v>58</v>
      </c>
      <c r="J64" s="126">
        <v>1667046</v>
      </c>
      <c r="K64" s="131">
        <v>8069378</v>
      </c>
    </row>
    <row r="65" spans="1:11" ht="12">
      <c r="A65" s="230" t="s">
        <v>62</v>
      </c>
      <c r="B65" s="231"/>
      <c r="C65" s="231"/>
      <c r="D65" s="231"/>
      <c r="E65" s="231"/>
      <c r="F65" s="231"/>
      <c r="G65" s="231"/>
      <c r="H65" s="232"/>
      <c r="I65" s="29">
        <v>59</v>
      </c>
      <c r="J65" s="126">
        <v>424796</v>
      </c>
      <c r="K65" s="131">
        <v>357962</v>
      </c>
    </row>
    <row r="66" spans="1:11" ht="12">
      <c r="A66" s="230" t="s">
        <v>280</v>
      </c>
      <c r="B66" s="231"/>
      <c r="C66" s="231"/>
      <c r="D66" s="231"/>
      <c r="E66" s="231"/>
      <c r="F66" s="231"/>
      <c r="G66" s="231"/>
      <c r="H66" s="232"/>
      <c r="I66" s="29">
        <v>60</v>
      </c>
      <c r="J66" s="303">
        <f>J7+J8+J40+J65</f>
        <v>349301442</v>
      </c>
      <c r="K66" s="303">
        <f>K7+K8+K40+K65</f>
        <v>352755934</v>
      </c>
    </row>
    <row r="67" spans="1:11" ht="12">
      <c r="A67" s="236" t="s">
        <v>97</v>
      </c>
      <c r="B67" s="237"/>
      <c r="C67" s="237"/>
      <c r="D67" s="237"/>
      <c r="E67" s="237"/>
      <c r="F67" s="237"/>
      <c r="G67" s="237"/>
      <c r="H67" s="238"/>
      <c r="I67" s="32">
        <v>61</v>
      </c>
      <c r="J67" s="136"/>
      <c r="K67" s="136"/>
    </row>
    <row r="68" spans="1:11" ht="12">
      <c r="A68" s="239" t="s">
        <v>64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">
      <c r="A69" s="242" t="s">
        <v>288</v>
      </c>
      <c r="B69" s="242"/>
      <c r="C69" s="242"/>
      <c r="D69" s="242"/>
      <c r="E69" s="242"/>
      <c r="F69" s="242"/>
      <c r="G69" s="242"/>
      <c r="H69" s="242"/>
      <c r="I69" s="47">
        <v>62</v>
      </c>
      <c r="J69" s="304">
        <f>J70+J71+J72+J78+J79+J82+J85</f>
        <v>286339152</v>
      </c>
      <c r="K69" s="304">
        <f>K70+K71+K72+K78+K79+K82+K85</f>
        <v>294158104</v>
      </c>
    </row>
    <row r="70" spans="1:11" ht="12">
      <c r="A70" s="243" t="s">
        <v>132</v>
      </c>
      <c r="B70" s="243"/>
      <c r="C70" s="243"/>
      <c r="D70" s="243"/>
      <c r="E70" s="243"/>
      <c r="F70" s="243"/>
      <c r="G70" s="243"/>
      <c r="H70" s="243"/>
      <c r="I70" s="29">
        <v>63</v>
      </c>
      <c r="J70" s="126">
        <v>365478120</v>
      </c>
      <c r="K70" s="126">
        <v>365478120</v>
      </c>
    </row>
    <row r="71" spans="1:11" ht="12">
      <c r="A71" s="243" t="s">
        <v>133</v>
      </c>
      <c r="B71" s="243"/>
      <c r="C71" s="243"/>
      <c r="D71" s="243"/>
      <c r="E71" s="243"/>
      <c r="F71" s="243"/>
      <c r="G71" s="243"/>
      <c r="H71" s="243"/>
      <c r="I71" s="29">
        <v>64</v>
      </c>
      <c r="J71" s="126"/>
      <c r="K71" s="126">
        <v>0</v>
      </c>
    </row>
    <row r="72" spans="1:11" ht="12">
      <c r="A72" s="243" t="s">
        <v>134</v>
      </c>
      <c r="B72" s="243"/>
      <c r="C72" s="243"/>
      <c r="D72" s="243"/>
      <c r="E72" s="243"/>
      <c r="F72" s="243"/>
      <c r="G72" s="243"/>
      <c r="H72" s="243"/>
      <c r="I72" s="29">
        <v>65</v>
      </c>
      <c r="J72" s="303">
        <f>J73+J74-J75+J76+J77</f>
        <v>1614670</v>
      </c>
      <c r="K72" s="303">
        <f>K73+K74-K75+K76+K77</f>
        <v>1565299</v>
      </c>
    </row>
    <row r="73" spans="1:11" ht="12">
      <c r="A73" s="244" t="s">
        <v>135</v>
      </c>
      <c r="B73" s="244"/>
      <c r="C73" s="244"/>
      <c r="D73" s="244"/>
      <c r="E73" s="244"/>
      <c r="F73" s="244"/>
      <c r="G73" s="244"/>
      <c r="H73" s="244"/>
      <c r="I73" s="29">
        <v>66</v>
      </c>
      <c r="J73" s="126">
        <v>1501921</v>
      </c>
      <c r="K73" s="131">
        <v>1551290</v>
      </c>
    </row>
    <row r="74" spans="1:11" ht="12">
      <c r="A74" s="244" t="s">
        <v>136</v>
      </c>
      <c r="B74" s="244"/>
      <c r="C74" s="244"/>
      <c r="D74" s="244"/>
      <c r="E74" s="244"/>
      <c r="F74" s="244"/>
      <c r="G74" s="244"/>
      <c r="H74" s="244"/>
      <c r="I74" s="29">
        <v>67</v>
      </c>
      <c r="J74" s="126"/>
      <c r="K74" s="131">
        <v>0</v>
      </c>
    </row>
    <row r="75" spans="1:11" ht="12">
      <c r="A75" s="244" t="s">
        <v>124</v>
      </c>
      <c r="B75" s="244"/>
      <c r="C75" s="244"/>
      <c r="D75" s="244"/>
      <c r="E75" s="244"/>
      <c r="F75" s="244"/>
      <c r="G75" s="244"/>
      <c r="H75" s="244"/>
      <c r="I75" s="29">
        <v>68</v>
      </c>
      <c r="J75" s="126"/>
      <c r="K75" s="131">
        <v>0</v>
      </c>
    </row>
    <row r="76" spans="1:11" ht="12">
      <c r="A76" s="244" t="s">
        <v>125</v>
      </c>
      <c r="B76" s="244"/>
      <c r="C76" s="244"/>
      <c r="D76" s="244"/>
      <c r="E76" s="244"/>
      <c r="F76" s="244"/>
      <c r="G76" s="244"/>
      <c r="H76" s="244"/>
      <c r="I76" s="29">
        <v>69</v>
      </c>
      <c r="J76" s="126">
        <f>63379+49370</f>
        <v>112749</v>
      </c>
      <c r="K76" s="131">
        <v>14009</v>
      </c>
    </row>
    <row r="77" spans="1:11" ht="12">
      <c r="A77" s="244" t="s">
        <v>126</v>
      </c>
      <c r="B77" s="244"/>
      <c r="C77" s="244"/>
      <c r="D77" s="244"/>
      <c r="E77" s="244"/>
      <c r="F77" s="244"/>
      <c r="G77" s="244"/>
      <c r="H77" s="244"/>
      <c r="I77" s="29">
        <v>70</v>
      </c>
      <c r="J77" s="126"/>
      <c r="K77" s="131">
        <v>0</v>
      </c>
    </row>
    <row r="78" spans="1:11" ht="12">
      <c r="A78" s="243" t="s">
        <v>127</v>
      </c>
      <c r="B78" s="243"/>
      <c r="C78" s="243"/>
      <c r="D78" s="243"/>
      <c r="E78" s="243"/>
      <c r="F78" s="243"/>
      <c r="G78" s="243"/>
      <c r="H78" s="243"/>
      <c r="I78" s="29">
        <v>71</v>
      </c>
      <c r="J78" s="126"/>
      <c r="K78" s="131">
        <v>0</v>
      </c>
    </row>
    <row r="79" spans="1:11" ht="12">
      <c r="A79" s="243" t="s">
        <v>207</v>
      </c>
      <c r="B79" s="243"/>
      <c r="C79" s="243"/>
      <c r="D79" s="243"/>
      <c r="E79" s="243"/>
      <c r="F79" s="243"/>
      <c r="G79" s="243"/>
      <c r="H79" s="243"/>
      <c r="I79" s="29">
        <v>72</v>
      </c>
      <c r="J79" s="303">
        <f>J80-J81</f>
        <v>-7289587</v>
      </c>
      <c r="K79" s="303">
        <f>K80-K81</f>
        <v>-78036888</v>
      </c>
    </row>
    <row r="80" spans="1:11" ht="12">
      <c r="A80" s="245" t="s">
        <v>150</v>
      </c>
      <c r="B80" s="245"/>
      <c r="C80" s="245"/>
      <c r="D80" s="245"/>
      <c r="E80" s="245"/>
      <c r="F80" s="245"/>
      <c r="G80" s="245"/>
      <c r="H80" s="245"/>
      <c r="I80" s="29">
        <v>73</v>
      </c>
      <c r="J80" s="126"/>
      <c r="K80" s="131">
        <v>2994066</v>
      </c>
    </row>
    <row r="81" spans="1:11" ht="12">
      <c r="A81" s="245" t="s">
        <v>151</v>
      </c>
      <c r="B81" s="245"/>
      <c r="C81" s="245"/>
      <c r="D81" s="245"/>
      <c r="E81" s="245"/>
      <c r="F81" s="245"/>
      <c r="G81" s="245"/>
      <c r="H81" s="245"/>
      <c r="I81" s="29">
        <v>74</v>
      </c>
      <c r="J81" s="126">
        <v>7289587</v>
      </c>
      <c r="K81" s="131">
        <v>81030954</v>
      </c>
    </row>
    <row r="82" spans="1:11" ht="12">
      <c r="A82" s="243" t="s">
        <v>208</v>
      </c>
      <c r="B82" s="243"/>
      <c r="C82" s="243"/>
      <c r="D82" s="243"/>
      <c r="E82" s="243"/>
      <c r="F82" s="243"/>
      <c r="G82" s="243"/>
      <c r="H82" s="243"/>
      <c r="I82" s="29">
        <v>75</v>
      </c>
      <c r="J82" s="303">
        <f>J83-J84</f>
        <v>-73485535</v>
      </c>
      <c r="K82" s="303">
        <f>K83-K84</f>
        <v>5133361</v>
      </c>
    </row>
    <row r="83" spans="1:11" ht="12">
      <c r="A83" s="245" t="s">
        <v>152</v>
      </c>
      <c r="B83" s="245"/>
      <c r="C83" s="245"/>
      <c r="D83" s="245"/>
      <c r="E83" s="245"/>
      <c r="F83" s="245"/>
      <c r="G83" s="245"/>
      <c r="H83" s="245"/>
      <c r="I83" s="29">
        <v>76</v>
      </c>
      <c r="J83" s="126"/>
      <c r="K83" s="131">
        <v>5133361</v>
      </c>
    </row>
    <row r="84" spans="1:11" ht="12">
      <c r="A84" s="245" t="s">
        <v>153</v>
      </c>
      <c r="B84" s="245"/>
      <c r="C84" s="245"/>
      <c r="D84" s="245"/>
      <c r="E84" s="245"/>
      <c r="F84" s="245"/>
      <c r="G84" s="245"/>
      <c r="H84" s="245"/>
      <c r="I84" s="29">
        <v>77</v>
      </c>
      <c r="J84" s="126">
        <v>73485535</v>
      </c>
      <c r="K84" s="131">
        <v>0</v>
      </c>
    </row>
    <row r="85" spans="1:11" ht="12">
      <c r="A85" s="244" t="s">
        <v>154</v>
      </c>
      <c r="B85" s="244"/>
      <c r="C85" s="244"/>
      <c r="D85" s="244"/>
      <c r="E85" s="244"/>
      <c r="F85" s="244"/>
      <c r="G85" s="244"/>
      <c r="H85" s="244"/>
      <c r="I85" s="29">
        <v>78</v>
      </c>
      <c r="J85" s="126">
        <v>21484</v>
      </c>
      <c r="K85" s="131">
        <v>18212</v>
      </c>
    </row>
    <row r="86" spans="1:11" ht="12">
      <c r="A86" s="243" t="s">
        <v>289</v>
      </c>
      <c r="B86" s="243"/>
      <c r="C86" s="243"/>
      <c r="D86" s="243"/>
      <c r="E86" s="243"/>
      <c r="F86" s="243"/>
      <c r="G86" s="243"/>
      <c r="H86" s="243"/>
      <c r="I86" s="29">
        <v>79</v>
      </c>
      <c r="J86" s="303">
        <f>SUM(J87:J89)</f>
        <v>31847313</v>
      </c>
      <c r="K86" s="303">
        <f>SUM(K87:K89)</f>
        <v>24769658</v>
      </c>
    </row>
    <row r="87" spans="1:11" ht="12">
      <c r="A87" s="244" t="s">
        <v>120</v>
      </c>
      <c r="B87" s="244"/>
      <c r="C87" s="244"/>
      <c r="D87" s="244"/>
      <c r="E87" s="244"/>
      <c r="F87" s="244"/>
      <c r="G87" s="244"/>
      <c r="H87" s="244"/>
      <c r="I87" s="29">
        <v>80</v>
      </c>
      <c r="J87" s="126">
        <v>1899420</v>
      </c>
      <c r="K87" s="131">
        <v>1552136</v>
      </c>
    </row>
    <row r="88" spans="1:11" ht="12">
      <c r="A88" s="244" t="s">
        <v>121</v>
      </c>
      <c r="B88" s="244"/>
      <c r="C88" s="244"/>
      <c r="D88" s="244"/>
      <c r="E88" s="244"/>
      <c r="F88" s="244"/>
      <c r="G88" s="244"/>
      <c r="H88" s="244"/>
      <c r="I88" s="29">
        <v>81</v>
      </c>
      <c r="J88" s="126"/>
      <c r="K88" s="131">
        <v>0</v>
      </c>
    </row>
    <row r="89" spans="1:11" ht="12">
      <c r="A89" s="244" t="s">
        <v>122</v>
      </c>
      <c r="B89" s="244"/>
      <c r="C89" s="244"/>
      <c r="D89" s="244"/>
      <c r="E89" s="244"/>
      <c r="F89" s="244"/>
      <c r="G89" s="244"/>
      <c r="H89" s="244"/>
      <c r="I89" s="29">
        <v>82</v>
      </c>
      <c r="J89" s="126">
        <v>29947893</v>
      </c>
      <c r="K89" s="131">
        <v>23217522</v>
      </c>
    </row>
    <row r="90" spans="1:11" ht="12">
      <c r="A90" s="243" t="s">
        <v>290</v>
      </c>
      <c r="B90" s="243"/>
      <c r="C90" s="243"/>
      <c r="D90" s="243"/>
      <c r="E90" s="243"/>
      <c r="F90" s="243"/>
      <c r="G90" s="243"/>
      <c r="H90" s="243"/>
      <c r="I90" s="29">
        <v>83</v>
      </c>
      <c r="J90" s="303">
        <f>SUM(J91:J99)</f>
        <v>12273601</v>
      </c>
      <c r="K90" s="303">
        <f>SUM(K91:K99)</f>
        <v>12273602</v>
      </c>
    </row>
    <row r="91" spans="1:11" ht="12">
      <c r="A91" s="244" t="s">
        <v>123</v>
      </c>
      <c r="B91" s="244"/>
      <c r="C91" s="244"/>
      <c r="D91" s="244"/>
      <c r="E91" s="244"/>
      <c r="F91" s="244"/>
      <c r="G91" s="244"/>
      <c r="H91" s="244"/>
      <c r="I91" s="29">
        <v>84</v>
      </c>
      <c r="J91" s="126"/>
      <c r="K91" s="131">
        <v>0</v>
      </c>
    </row>
    <row r="92" spans="1:11" ht="12">
      <c r="A92" s="244" t="s">
        <v>210</v>
      </c>
      <c r="B92" s="244"/>
      <c r="C92" s="244"/>
      <c r="D92" s="244"/>
      <c r="E92" s="244"/>
      <c r="F92" s="244"/>
      <c r="G92" s="244"/>
      <c r="H92" s="244"/>
      <c r="I92" s="29">
        <v>85</v>
      </c>
      <c r="J92" s="126"/>
      <c r="K92" s="131">
        <v>0</v>
      </c>
    </row>
    <row r="93" spans="1:11" ht="12">
      <c r="A93" s="244" t="s">
        <v>25</v>
      </c>
      <c r="B93" s="244"/>
      <c r="C93" s="244"/>
      <c r="D93" s="244"/>
      <c r="E93" s="244"/>
      <c r="F93" s="244"/>
      <c r="G93" s="244"/>
      <c r="H93" s="244"/>
      <c r="I93" s="29">
        <v>86</v>
      </c>
      <c r="J93" s="126">
        <v>12273601</v>
      </c>
      <c r="K93" s="131">
        <v>12273602</v>
      </c>
    </row>
    <row r="94" spans="1:11" ht="12">
      <c r="A94" s="244" t="s">
        <v>211</v>
      </c>
      <c r="B94" s="244"/>
      <c r="C94" s="244"/>
      <c r="D94" s="244"/>
      <c r="E94" s="244"/>
      <c r="F94" s="244"/>
      <c r="G94" s="244"/>
      <c r="H94" s="244"/>
      <c r="I94" s="29">
        <v>87</v>
      </c>
      <c r="J94" s="126"/>
      <c r="K94" s="131">
        <v>0</v>
      </c>
    </row>
    <row r="95" spans="1:11" ht="12">
      <c r="A95" s="244" t="s">
        <v>212</v>
      </c>
      <c r="B95" s="244"/>
      <c r="C95" s="244"/>
      <c r="D95" s="244"/>
      <c r="E95" s="244"/>
      <c r="F95" s="244"/>
      <c r="G95" s="244"/>
      <c r="H95" s="244"/>
      <c r="I95" s="29">
        <v>88</v>
      </c>
      <c r="J95" s="126"/>
      <c r="K95" s="131">
        <v>0</v>
      </c>
    </row>
    <row r="96" spans="1:11" ht="12">
      <c r="A96" s="244" t="s">
        <v>213</v>
      </c>
      <c r="B96" s="244"/>
      <c r="C96" s="244"/>
      <c r="D96" s="244"/>
      <c r="E96" s="244"/>
      <c r="F96" s="244"/>
      <c r="G96" s="244"/>
      <c r="H96" s="244"/>
      <c r="I96" s="29">
        <v>89</v>
      </c>
      <c r="J96" s="126"/>
      <c r="K96" s="131">
        <v>0</v>
      </c>
    </row>
    <row r="97" spans="1:11" ht="12">
      <c r="A97" s="244" t="s">
        <v>100</v>
      </c>
      <c r="B97" s="244"/>
      <c r="C97" s="244"/>
      <c r="D97" s="244"/>
      <c r="E97" s="244"/>
      <c r="F97" s="244"/>
      <c r="G97" s="244"/>
      <c r="H97" s="244"/>
      <c r="I97" s="29">
        <v>90</v>
      </c>
      <c r="J97" s="126"/>
      <c r="K97" s="131">
        <v>0</v>
      </c>
    </row>
    <row r="98" spans="1:11" ht="12">
      <c r="A98" s="244" t="s">
        <v>98</v>
      </c>
      <c r="B98" s="244"/>
      <c r="C98" s="244"/>
      <c r="D98" s="244"/>
      <c r="E98" s="244"/>
      <c r="F98" s="244"/>
      <c r="G98" s="244"/>
      <c r="H98" s="244"/>
      <c r="I98" s="29">
        <v>91</v>
      </c>
      <c r="J98" s="126"/>
      <c r="K98" s="131">
        <v>0</v>
      </c>
    </row>
    <row r="99" spans="1:11" ht="12">
      <c r="A99" s="244" t="s">
        <v>99</v>
      </c>
      <c r="B99" s="244"/>
      <c r="C99" s="244"/>
      <c r="D99" s="244"/>
      <c r="E99" s="244"/>
      <c r="F99" s="244"/>
      <c r="G99" s="244"/>
      <c r="H99" s="244"/>
      <c r="I99" s="29">
        <v>92</v>
      </c>
      <c r="J99" s="126"/>
      <c r="K99" s="131">
        <v>0</v>
      </c>
    </row>
    <row r="100" spans="1:11" s="31" customFormat="1" ht="12">
      <c r="A100" s="243" t="s">
        <v>281</v>
      </c>
      <c r="B100" s="243"/>
      <c r="C100" s="243"/>
      <c r="D100" s="243"/>
      <c r="E100" s="243"/>
      <c r="F100" s="243"/>
      <c r="G100" s="243"/>
      <c r="H100" s="243"/>
      <c r="I100" s="29">
        <v>93</v>
      </c>
      <c r="J100" s="303">
        <f>SUM(J101:J112)</f>
        <v>18826393</v>
      </c>
      <c r="K100" s="303">
        <f>SUM(K101:K112)</f>
        <v>21168444</v>
      </c>
    </row>
    <row r="101" spans="1:11" ht="12">
      <c r="A101" s="244" t="s">
        <v>123</v>
      </c>
      <c r="B101" s="244"/>
      <c r="C101" s="244"/>
      <c r="D101" s="244"/>
      <c r="E101" s="244"/>
      <c r="F101" s="244"/>
      <c r="G101" s="244"/>
      <c r="H101" s="244"/>
      <c r="I101" s="29">
        <v>94</v>
      </c>
      <c r="J101" s="126">
        <v>1406119</v>
      </c>
      <c r="K101" s="137">
        <v>683510</v>
      </c>
    </row>
    <row r="102" spans="1:11" ht="12">
      <c r="A102" s="244" t="s">
        <v>210</v>
      </c>
      <c r="B102" s="244"/>
      <c r="C102" s="244"/>
      <c r="D102" s="244"/>
      <c r="E102" s="244"/>
      <c r="F102" s="244"/>
      <c r="G102" s="244"/>
      <c r="H102" s="244"/>
      <c r="I102" s="29">
        <v>95</v>
      </c>
      <c r="J102" s="126"/>
      <c r="K102" s="131">
        <v>318199</v>
      </c>
    </row>
    <row r="103" spans="1:11" ht="12">
      <c r="A103" s="244" t="s">
        <v>25</v>
      </c>
      <c r="B103" s="244"/>
      <c r="C103" s="244"/>
      <c r="D103" s="244"/>
      <c r="E103" s="244"/>
      <c r="F103" s="244"/>
      <c r="G103" s="244"/>
      <c r="H103" s="244"/>
      <c r="I103" s="29">
        <v>96</v>
      </c>
      <c r="J103" s="126">
        <v>5095676</v>
      </c>
      <c r="K103" s="131">
        <v>2599239</v>
      </c>
    </row>
    <row r="104" spans="1:11" ht="12">
      <c r="A104" s="244" t="s">
        <v>211</v>
      </c>
      <c r="B104" s="244"/>
      <c r="C104" s="244"/>
      <c r="D104" s="244"/>
      <c r="E104" s="244"/>
      <c r="F104" s="244"/>
      <c r="G104" s="244"/>
      <c r="H104" s="244"/>
      <c r="I104" s="29">
        <v>97</v>
      </c>
      <c r="J104" s="126">
        <v>171731</v>
      </c>
      <c r="K104" s="131">
        <v>258873</v>
      </c>
    </row>
    <row r="105" spans="1:11" ht="12">
      <c r="A105" s="244" t="s">
        <v>212</v>
      </c>
      <c r="B105" s="244"/>
      <c r="C105" s="244"/>
      <c r="D105" s="244"/>
      <c r="E105" s="244"/>
      <c r="F105" s="244"/>
      <c r="G105" s="244"/>
      <c r="H105" s="244"/>
      <c r="I105" s="29">
        <v>98</v>
      </c>
      <c r="J105" s="126">
        <v>7636986</v>
      </c>
      <c r="K105" s="131">
        <v>8507130</v>
      </c>
    </row>
    <row r="106" spans="1:11" ht="12">
      <c r="A106" s="244" t="s">
        <v>213</v>
      </c>
      <c r="B106" s="244"/>
      <c r="C106" s="244"/>
      <c r="D106" s="244"/>
      <c r="E106" s="244"/>
      <c r="F106" s="244"/>
      <c r="G106" s="244"/>
      <c r="H106" s="244"/>
      <c r="I106" s="29">
        <v>99</v>
      </c>
      <c r="J106" s="126"/>
      <c r="K106" s="131">
        <v>0</v>
      </c>
    </row>
    <row r="107" spans="1:11" ht="12">
      <c r="A107" s="244" t="s">
        <v>100</v>
      </c>
      <c r="B107" s="244"/>
      <c r="C107" s="244"/>
      <c r="D107" s="244"/>
      <c r="E107" s="244"/>
      <c r="F107" s="244"/>
      <c r="G107" s="244"/>
      <c r="H107" s="244"/>
      <c r="I107" s="29">
        <v>100</v>
      </c>
      <c r="J107" s="126"/>
      <c r="K107" s="131">
        <v>0</v>
      </c>
    </row>
    <row r="108" spans="1:11" ht="12">
      <c r="A108" s="244" t="s">
        <v>101</v>
      </c>
      <c r="B108" s="244"/>
      <c r="C108" s="244"/>
      <c r="D108" s="244"/>
      <c r="E108" s="244"/>
      <c r="F108" s="244"/>
      <c r="G108" s="244"/>
      <c r="H108" s="244"/>
      <c r="I108" s="29">
        <v>101</v>
      </c>
      <c r="J108" s="126">
        <v>2308426</v>
      </c>
      <c r="K108" s="131">
        <v>2328789</v>
      </c>
    </row>
    <row r="109" spans="1:11" ht="12">
      <c r="A109" s="244" t="s">
        <v>102</v>
      </c>
      <c r="B109" s="244"/>
      <c r="C109" s="244"/>
      <c r="D109" s="244"/>
      <c r="E109" s="244"/>
      <c r="F109" s="244"/>
      <c r="G109" s="244"/>
      <c r="H109" s="244"/>
      <c r="I109" s="29">
        <v>102</v>
      </c>
      <c r="J109" s="126">
        <v>2091585</v>
      </c>
      <c r="K109" s="131">
        <v>2257010</v>
      </c>
    </row>
    <row r="110" spans="1:11" ht="12">
      <c r="A110" s="244" t="s">
        <v>105</v>
      </c>
      <c r="B110" s="244"/>
      <c r="C110" s="244"/>
      <c r="D110" s="244"/>
      <c r="E110" s="244"/>
      <c r="F110" s="244"/>
      <c r="G110" s="244"/>
      <c r="H110" s="244"/>
      <c r="I110" s="29">
        <v>103</v>
      </c>
      <c r="J110" s="126"/>
      <c r="K110" s="131">
        <v>0</v>
      </c>
    </row>
    <row r="111" spans="1:11" ht="12">
      <c r="A111" s="244" t="s">
        <v>103</v>
      </c>
      <c r="B111" s="244"/>
      <c r="C111" s="244"/>
      <c r="D111" s="244"/>
      <c r="E111" s="244"/>
      <c r="F111" s="244"/>
      <c r="G111" s="244"/>
      <c r="H111" s="244"/>
      <c r="I111" s="29">
        <v>104</v>
      </c>
      <c r="J111" s="126"/>
      <c r="K111" s="131">
        <v>4050000</v>
      </c>
    </row>
    <row r="112" spans="1:11" ht="12">
      <c r="A112" s="244" t="s">
        <v>104</v>
      </c>
      <c r="B112" s="244"/>
      <c r="C112" s="244"/>
      <c r="D112" s="244"/>
      <c r="E112" s="244"/>
      <c r="F112" s="244"/>
      <c r="G112" s="244"/>
      <c r="H112" s="244"/>
      <c r="I112" s="29">
        <v>105</v>
      </c>
      <c r="J112" s="126">
        <v>115870</v>
      </c>
      <c r="K112" s="131">
        <v>165694</v>
      </c>
    </row>
    <row r="113" spans="1:11" s="31" customFormat="1" ht="12">
      <c r="A113" s="243" t="s">
        <v>26</v>
      </c>
      <c r="B113" s="243"/>
      <c r="C113" s="243"/>
      <c r="D113" s="243"/>
      <c r="E113" s="243"/>
      <c r="F113" s="243"/>
      <c r="G113" s="243"/>
      <c r="H113" s="243"/>
      <c r="I113" s="29">
        <v>106</v>
      </c>
      <c r="J113" s="126">
        <v>14983</v>
      </c>
      <c r="K113" s="131">
        <v>386126</v>
      </c>
    </row>
    <row r="114" spans="1:11" s="31" customFormat="1" ht="12">
      <c r="A114" s="243" t="s">
        <v>282</v>
      </c>
      <c r="B114" s="243"/>
      <c r="C114" s="243"/>
      <c r="D114" s="243"/>
      <c r="E114" s="243"/>
      <c r="F114" s="243"/>
      <c r="G114" s="243"/>
      <c r="H114" s="243"/>
      <c r="I114" s="29">
        <v>107</v>
      </c>
      <c r="J114" s="303">
        <f>J69+J86+J90+J100+J113</f>
        <v>349301442</v>
      </c>
      <c r="K114" s="303">
        <f>K69+K86+K90+K100+K113</f>
        <v>352755934</v>
      </c>
    </row>
    <row r="115" spans="1:11" s="31" customFormat="1" ht="12">
      <c r="A115" s="246" t="s">
        <v>63</v>
      </c>
      <c r="B115" s="246"/>
      <c r="C115" s="246"/>
      <c r="D115" s="246"/>
      <c r="E115" s="246"/>
      <c r="F115" s="246"/>
      <c r="G115" s="246"/>
      <c r="H115" s="246"/>
      <c r="I115" s="32">
        <v>108</v>
      </c>
      <c r="J115" s="127"/>
      <c r="K115" s="138"/>
    </row>
    <row r="116" spans="1:11" s="31" customFormat="1" ht="12">
      <c r="A116" s="247" t="s">
        <v>24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</row>
    <row r="117" spans="1:11" s="31" customFormat="1" ht="12">
      <c r="A117" s="247" t="s">
        <v>167</v>
      </c>
      <c r="B117" s="247"/>
      <c r="C117" s="247"/>
      <c r="D117" s="247"/>
      <c r="E117" s="247"/>
      <c r="F117" s="247"/>
      <c r="G117" s="247"/>
      <c r="H117" s="247"/>
      <c r="I117" s="248"/>
      <c r="J117" s="248"/>
      <c r="K117" s="248"/>
    </row>
    <row r="118" spans="1:11" ht="12">
      <c r="A118" s="249" t="s">
        <v>28</v>
      </c>
      <c r="B118" s="249"/>
      <c r="C118" s="249"/>
      <c r="D118" s="249"/>
      <c r="E118" s="249"/>
      <c r="F118" s="249"/>
      <c r="G118" s="249"/>
      <c r="H118" s="249"/>
      <c r="I118" s="47">
        <v>109</v>
      </c>
      <c r="J118" s="139">
        <f>J69-J119</f>
        <v>286317668</v>
      </c>
      <c r="K118" s="139">
        <f>K69-K119</f>
        <v>294139892</v>
      </c>
    </row>
    <row r="119" spans="1:11" ht="12">
      <c r="A119" s="250" t="s">
        <v>29</v>
      </c>
      <c r="B119" s="250"/>
      <c r="C119" s="250"/>
      <c r="D119" s="250"/>
      <c r="E119" s="250"/>
      <c r="F119" s="250"/>
      <c r="G119" s="250"/>
      <c r="H119" s="250"/>
      <c r="I119" s="32">
        <v>110</v>
      </c>
      <c r="J119" s="127">
        <v>21484</v>
      </c>
      <c r="K119" s="136">
        <v>18212</v>
      </c>
    </row>
    <row r="120" spans="1:11" ht="12">
      <c r="A120" s="251" t="s">
        <v>0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</sheetData>
  <sheetProtection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greaterThanOrEqual" allowBlank="1" showInputMessage="1" showErrorMessage="1" errorTitle="Pogrešan unos" error="Mogu se unijeti samo cjelobrojne pozitivne vrijednosti." sqref="J70:K115 J7:K67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</dataValidations>
  <printOptions/>
  <pageMargins left="0.75" right="0.75" top="1" bottom="0.75" header="0.5" footer="0.5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A52" sqref="A52:M71"/>
    </sheetView>
  </sheetViews>
  <sheetFormatPr defaultColWidth="9.140625" defaultRowHeight="12.75" outlineLevelRow="1"/>
  <cols>
    <col min="1" max="2" width="9.140625" style="23" customWidth="1"/>
    <col min="3" max="3" width="7.421875" style="23" customWidth="1"/>
    <col min="4" max="4" width="9.140625" style="23" customWidth="1"/>
    <col min="5" max="5" width="4.28125" style="23" customWidth="1"/>
    <col min="6" max="6" width="1.8515625" style="23" customWidth="1"/>
    <col min="7" max="7" width="4.8515625" style="23" customWidth="1"/>
    <col min="8" max="8" width="4.7109375" style="23" customWidth="1"/>
    <col min="9" max="9" width="9.140625" style="23" customWidth="1"/>
    <col min="10" max="10" width="11.28125" style="34" bestFit="1" customWidth="1"/>
    <col min="11" max="11" width="11.00390625" style="34" bestFit="1" customWidth="1"/>
    <col min="12" max="12" width="11.00390625" style="34" customWidth="1"/>
    <col min="13" max="13" width="11.00390625" style="34" bestFit="1" customWidth="1"/>
    <col min="14" max="16384" width="9.140625" style="23" customWidth="1"/>
  </cols>
  <sheetData>
    <row r="1" spans="1:13" s="36" customFormat="1" ht="12.75" customHeight="1">
      <c r="A1" s="254" t="s">
        <v>284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s="36" customFormat="1" ht="12.75" customHeight="1">
      <c r="A2" s="255" t="s">
        <v>314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s="36" customFormat="1" ht="12.75" customHeight="1">
      <c r="A3" s="266" t="s">
        <v>22</v>
      </c>
      <c r="B3" s="266"/>
      <c r="C3" s="266"/>
      <c r="D3" s="266"/>
      <c r="E3" s="266"/>
      <c r="F3" s="266"/>
      <c r="G3" s="266"/>
      <c r="H3" s="266"/>
      <c r="I3" s="266"/>
      <c r="J3" s="22"/>
      <c r="K3" s="22"/>
      <c r="L3" s="22"/>
      <c r="M3" s="22"/>
    </row>
    <row r="4" spans="1:13" ht="24">
      <c r="A4" s="265" t="s">
        <v>65</v>
      </c>
      <c r="B4" s="265"/>
      <c r="C4" s="265"/>
      <c r="D4" s="265"/>
      <c r="E4" s="265"/>
      <c r="F4" s="265"/>
      <c r="G4" s="265"/>
      <c r="H4" s="265"/>
      <c r="I4" s="24" t="s">
        <v>23</v>
      </c>
      <c r="J4" s="253" t="s">
        <v>6</v>
      </c>
      <c r="K4" s="253"/>
      <c r="L4" s="253" t="s">
        <v>7</v>
      </c>
      <c r="M4" s="253"/>
    </row>
    <row r="5" spans="1:13" s="31" customFormat="1" ht="12">
      <c r="A5" s="265"/>
      <c r="B5" s="265"/>
      <c r="C5" s="265"/>
      <c r="D5" s="265"/>
      <c r="E5" s="265"/>
      <c r="F5" s="265"/>
      <c r="G5" s="265"/>
      <c r="H5" s="265"/>
      <c r="I5" s="24"/>
      <c r="J5" s="100" t="s">
        <v>305</v>
      </c>
      <c r="K5" s="100" t="s">
        <v>3</v>
      </c>
      <c r="L5" s="100" t="s">
        <v>305</v>
      </c>
      <c r="M5" s="26" t="s">
        <v>3</v>
      </c>
    </row>
    <row r="6" spans="1:13" ht="12">
      <c r="A6" s="264">
        <v>1</v>
      </c>
      <c r="B6" s="264"/>
      <c r="C6" s="264"/>
      <c r="D6" s="264"/>
      <c r="E6" s="264"/>
      <c r="F6" s="264"/>
      <c r="G6" s="264"/>
      <c r="H6" s="264"/>
      <c r="I6" s="103">
        <v>2</v>
      </c>
      <c r="J6" s="101">
        <v>3</v>
      </c>
      <c r="K6" s="101">
        <v>4</v>
      </c>
      <c r="L6" s="101">
        <v>5</v>
      </c>
      <c r="M6" s="104">
        <v>6</v>
      </c>
    </row>
    <row r="7" spans="1:13" ht="12">
      <c r="A7" s="227" t="s">
        <v>291</v>
      </c>
      <c r="B7" s="228"/>
      <c r="C7" s="228"/>
      <c r="D7" s="228"/>
      <c r="E7" s="228"/>
      <c r="F7" s="228"/>
      <c r="G7" s="228"/>
      <c r="H7" s="229"/>
      <c r="I7" s="47">
        <v>111</v>
      </c>
      <c r="J7" s="128">
        <f>SUM(J8:J9)</f>
        <v>99112548</v>
      </c>
      <c r="K7" s="128">
        <f>SUM(K8:K9)</f>
        <v>34875847</v>
      </c>
      <c r="L7" s="128">
        <f>SUM(L8:L9)</f>
        <v>91969083</v>
      </c>
      <c r="M7" s="129">
        <f>SUM(M8:M9)</f>
        <v>32144662</v>
      </c>
    </row>
    <row r="8" spans="1:13" ht="12">
      <c r="A8" s="233" t="s">
        <v>141</v>
      </c>
      <c r="B8" s="234"/>
      <c r="C8" s="234"/>
      <c r="D8" s="234"/>
      <c r="E8" s="234"/>
      <c r="F8" s="234"/>
      <c r="G8" s="234"/>
      <c r="H8" s="235"/>
      <c r="I8" s="29">
        <v>112</v>
      </c>
      <c r="J8" s="124">
        <f>105065988+3721757-1007225-14197577</f>
        <v>93582943</v>
      </c>
      <c r="K8" s="124">
        <v>32942787</v>
      </c>
      <c r="L8" s="130">
        <f>96421578+3651764-13304668-2093625</f>
        <v>84675049</v>
      </c>
      <c r="M8" s="131">
        <f>31370143-807065</f>
        <v>30563078</v>
      </c>
    </row>
    <row r="9" spans="1:13" ht="12">
      <c r="A9" s="233" t="s">
        <v>109</v>
      </c>
      <c r="B9" s="234"/>
      <c r="C9" s="234"/>
      <c r="D9" s="234"/>
      <c r="E9" s="234"/>
      <c r="F9" s="234"/>
      <c r="G9" s="234"/>
      <c r="H9" s="235"/>
      <c r="I9" s="29">
        <v>113</v>
      </c>
      <c r="J9" s="124">
        <f>3834163+1769926-74484</f>
        <v>5529605</v>
      </c>
      <c r="K9" s="124">
        <f>2007544-74484</f>
        <v>1933060</v>
      </c>
      <c r="L9" s="130">
        <f>3122101+4234458-62525</f>
        <v>7294034</v>
      </c>
      <c r="M9" s="131">
        <f>1595758-14174</f>
        <v>1581584</v>
      </c>
    </row>
    <row r="10" spans="1:13" ht="12">
      <c r="A10" s="230" t="s">
        <v>292</v>
      </c>
      <c r="B10" s="231"/>
      <c r="C10" s="231"/>
      <c r="D10" s="231"/>
      <c r="E10" s="231"/>
      <c r="F10" s="231"/>
      <c r="G10" s="231"/>
      <c r="H10" s="232"/>
      <c r="I10" s="29">
        <v>114</v>
      </c>
      <c r="J10" s="132">
        <f>J12+J16+J20+J21+J22+J25+J26</f>
        <v>94984360</v>
      </c>
      <c r="K10" s="132">
        <f>K12+K16+K20+K21+K22+K25+K26</f>
        <v>33328379</v>
      </c>
      <c r="L10" s="132">
        <f>L12+L16+L20+L21+L22+L25+L26</f>
        <v>86788757</v>
      </c>
      <c r="M10" s="133">
        <f>M11+M12+M16+M20+M21+M22+M25+M26</f>
        <v>30436973</v>
      </c>
    </row>
    <row r="11" spans="1:13" ht="12">
      <c r="A11" s="230" t="s">
        <v>110</v>
      </c>
      <c r="B11" s="231"/>
      <c r="C11" s="231"/>
      <c r="D11" s="231"/>
      <c r="E11" s="231"/>
      <c r="F11" s="231"/>
      <c r="G11" s="231"/>
      <c r="H11" s="232"/>
      <c r="I11" s="29">
        <v>115</v>
      </c>
      <c r="J11" s="124"/>
      <c r="K11" s="124">
        <v>0</v>
      </c>
      <c r="L11" s="130"/>
      <c r="M11" s="131">
        <v>0</v>
      </c>
    </row>
    <row r="12" spans="1:13" ht="12">
      <c r="A12" s="230" t="s">
        <v>293</v>
      </c>
      <c r="B12" s="231"/>
      <c r="C12" s="231"/>
      <c r="D12" s="231"/>
      <c r="E12" s="231"/>
      <c r="F12" s="231"/>
      <c r="G12" s="231"/>
      <c r="H12" s="232"/>
      <c r="I12" s="29">
        <v>116</v>
      </c>
      <c r="J12" s="132">
        <f>SUM(J13:J15)</f>
        <v>46015044</v>
      </c>
      <c r="K12" s="132">
        <f>SUM(K13:K15)</f>
        <v>16165010</v>
      </c>
      <c r="L12" s="132">
        <f>SUM(L13:L15)</f>
        <v>41485705</v>
      </c>
      <c r="M12" s="133">
        <f>SUM(M13:M15)</f>
        <v>15431896</v>
      </c>
    </row>
    <row r="13" spans="1:13" ht="12">
      <c r="A13" s="233" t="s">
        <v>137</v>
      </c>
      <c r="B13" s="234"/>
      <c r="C13" s="234"/>
      <c r="D13" s="234"/>
      <c r="E13" s="234"/>
      <c r="F13" s="234"/>
      <c r="G13" s="234"/>
      <c r="H13" s="235"/>
      <c r="I13" s="29">
        <v>117</v>
      </c>
      <c r="J13" s="124">
        <v>17562384</v>
      </c>
      <c r="K13" s="124">
        <v>6061945</v>
      </c>
      <c r="L13" s="130">
        <v>15900845</v>
      </c>
      <c r="M13" s="131">
        <v>5545822</v>
      </c>
    </row>
    <row r="14" spans="1:13" ht="12">
      <c r="A14" s="233" t="s">
        <v>138</v>
      </c>
      <c r="B14" s="234"/>
      <c r="C14" s="234"/>
      <c r="D14" s="234"/>
      <c r="E14" s="234"/>
      <c r="F14" s="234"/>
      <c r="G14" s="234"/>
      <c r="H14" s="235"/>
      <c r="I14" s="29">
        <v>118</v>
      </c>
      <c r="J14" s="124">
        <v>1312280</v>
      </c>
      <c r="K14" s="124">
        <v>790793</v>
      </c>
      <c r="L14" s="130">
        <v>1191312</v>
      </c>
      <c r="M14" s="131">
        <v>306784</v>
      </c>
    </row>
    <row r="15" spans="1:13" ht="12">
      <c r="A15" s="233" t="s">
        <v>67</v>
      </c>
      <c r="B15" s="234"/>
      <c r="C15" s="234"/>
      <c r="D15" s="234"/>
      <c r="E15" s="234"/>
      <c r="F15" s="234"/>
      <c r="G15" s="234"/>
      <c r="H15" s="235"/>
      <c r="I15" s="29">
        <v>119</v>
      </c>
      <c r="J15" s="124">
        <f>42345182-1007225-14197577</f>
        <v>27140380</v>
      </c>
      <c r="K15" s="124">
        <v>9312272</v>
      </c>
      <c r="L15" s="130">
        <f>39854366-13304668-2093625-62525</f>
        <v>24393548</v>
      </c>
      <c r="M15" s="131">
        <f>10400529-807065-14174</f>
        <v>9579290</v>
      </c>
    </row>
    <row r="16" spans="1:13" ht="12">
      <c r="A16" s="230" t="s">
        <v>294</v>
      </c>
      <c r="B16" s="231"/>
      <c r="C16" s="231"/>
      <c r="D16" s="231"/>
      <c r="E16" s="231"/>
      <c r="F16" s="231"/>
      <c r="G16" s="231"/>
      <c r="H16" s="232"/>
      <c r="I16" s="29">
        <v>120</v>
      </c>
      <c r="J16" s="132">
        <f>SUM(J17:J19)</f>
        <v>36693178</v>
      </c>
      <c r="K16" s="132">
        <f>SUM(K17:K19)</f>
        <v>12107299</v>
      </c>
      <c r="L16" s="132">
        <f>SUM(L17:L19)</f>
        <v>32804675</v>
      </c>
      <c r="M16" s="133">
        <f>SUM(M17:M19)</f>
        <v>10864879</v>
      </c>
    </row>
    <row r="17" spans="1:13" ht="12">
      <c r="A17" s="233" t="s">
        <v>68</v>
      </c>
      <c r="B17" s="234"/>
      <c r="C17" s="234"/>
      <c r="D17" s="234"/>
      <c r="E17" s="234"/>
      <c r="F17" s="234"/>
      <c r="G17" s="234"/>
      <c r="H17" s="235"/>
      <c r="I17" s="29">
        <v>121</v>
      </c>
      <c r="J17" s="124">
        <v>21764621</v>
      </c>
      <c r="K17" s="124">
        <v>7176745</v>
      </c>
      <c r="L17" s="130">
        <v>19526422</v>
      </c>
      <c r="M17" s="131">
        <v>6442519</v>
      </c>
    </row>
    <row r="18" spans="1:13" ht="12">
      <c r="A18" s="233" t="s">
        <v>69</v>
      </c>
      <c r="B18" s="234"/>
      <c r="C18" s="234"/>
      <c r="D18" s="234"/>
      <c r="E18" s="234"/>
      <c r="F18" s="234"/>
      <c r="G18" s="234"/>
      <c r="H18" s="235"/>
      <c r="I18" s="29">
        <v>122</v>
      </c>
      <c r="J18" s="124">
        <v>10087607</v>
      </c>
      <c r="K18" s="124">
        <v>3334440</v>
      </c>
      <c r="L18" s="130">
        <v>8630628</v>
      </c>
      <c r="M18" s="131">
        <v>2828603</v>
      </c>
    </row>
    <row r="19" spans="1:13" ht="12">
      <c r="A19" s="233" t="s">
        <v>70</v>
      </c>
      <c r="B19" s="234"/>
      <c r="C19" s="234"/>
      <c r="D19" s="234"/>
      <c r="E19" s="234"/>
      <c r="F19" s="234"/>
      <c r="G19" s="234"/>
      <c r="H19" s="235"/>
      <c r="I19" s="29">
        <v>123</v>
      </c>
      <c r="J19" s="124">
        <v>4840950</v>
      </c>
      <c r="K19" s="124">
        <v>1596114</v>
      </c>
      <c r="L19" s="130">
        <v>4647625</v>
      </c>
      <c r="M19" s="131">
        <v>1593757</v>
      </c>
    </row>
    <row r="20" spans="1:13" ht="12">
      <c r="A20" s="230" t="s">
        <v>111</v>
      </c>
      <c r="B20" s="231"/>
      <c r="C20" s="231"/>
      <c r="D20" s="231"/>
      <c r="E20" s="231"/>
      <c r="F20" s="231"/>
      <c r="G20" s="231"/>
      <c r="H20" s="232"/>
      <c r="I20" s="29">
        <v>124</v>
      </c>
      <c r="J20" s="132">
        <v>5097044</v>
      </c>
      <c r="K20" s="132">
        <v>1702248</v>
      </c>
      <c r="L20" s="130">
        <v>6899298</v>
      </c>
      <c r="M20" s="131">
        <v>2299281</v>
      </c>
    </row>
    <row r="21" spans="1:13" ht="12">
      <c r="A21" s="230" t="s">
        <v>112</v>
      </c>
      <c r="B21" s="231"/>
      <c r="C21" s="231"/>
      <c r="D21" s="231"/>
      <c r="E21" s="231"/>
      <c r="F21" s="231"/>
      <c r="G21" s="231"/>
      <c r="H21" s="232"/>
      <c r="I21" s="29">
        <v>125</v>
      </c>
      <c r="J21" s="132">
        <v>5343922</v>
      </c>
      <c r="K21" s="132">
        <v>1952086</v>
      </c>
      <c r="L21" s="130">
        <v>5143734</v>
      </c>
      <c r="M21" s="131">
        <v>1778106</v>
      </c>
    </row>
    <row r="22" spans="1:13" ht="12">
      <c r="A22" s="230" t="s">
        <v>295</v>
      </c>
      <c r="B22" s="231"/>
      <c r="C22" s="231"/>
      <c r="D22" s="231"/>
      <c r="E22" s="231"/>
      <c r="F22" s="231"/>
      <c r="G22" s="231"/>
      <c r="H22" s="232"/>
      <c r="I22" s="29">
        <v>126</v>
      </c>
      <c r="J22" s="132">
        <f>SUM(J23:J24)</f>
        <v>1450015</v>
      </c>
      <c r="K22" s="132">
        <f>SUM(K23:K24)</f>
        <v>1050544</v>
      </c>
      <c r="L22" s="132">
        <f>SUM(L23:L24)</f>
        <v>399056</v>
      </c>
      <c r="M22" s="133">
        <f>SUM(M23:M24)</f>
        <v>32298</v>
      </c>
    </row>
    <row r="23" spans="1:13" ht="12">
      <c r="A23" s="233" t="s">
        <v>128</v>
      </c>
      <c r="B23" s="234"/>
      <c r="C23" s="234"/>
      <c r="D23" s="234"/>
      <c r="E23" s="234"/>
      <c r="F23" s="234"/>
      <c r="G23" s="234"/>
      <c r="H23" s="235"/>
      <c r="I23" s="29">
        <v>127</v>
      </c>
      <c r="J23" s="124"/>
      <c r="K23" s="124">
        <v>0</v>
      </c>
      <c r="L23" s="130"/>
      <c r="M23" s="131">
        <v>0</v>
      </c>
    </row>
    <row r="24" spans="1:13" ht="12">
      <c r="A24" s="233" t="s">
        <v>129</v>
      </c>
      <c r="B24" s="234"/>
      <c r="C24" s="234"/>
      <c r="D24" s="234"/>
      <c r="E24" s="234"/>
      <c r="F24" s="234"/>
      <c r="G24" s="234"/>
      <c r="H24" s="235"/>
      <c r="I24" s="29">
        <v>128</v>
      </c>
      <c r="J24" s="124">
        <v>1450015</v>
      </c>
      <c r="K24" s="124">
        <v>1050544</v>
      </c>
      <c r="L24" s="130">
        <v>399056</v>
      </c>
      <c r="M24" s="131">
        <v>32298</v>
      </c>
    </row>
    <row r="25" spans="1:13" ht="12">
      <c r="A25" s="230" t="s">
        <v>113</v>
      </c>
      <c r="B25" s="231"/>
      <c r="C25" s="231"/>
      <c r="D25" s="231"/>
      <c r="E25" s="231"/>
      <c r="F25" s="231"/>
      <c r="G25" s="231"/>
      <c r="H25" s="232"/>
      <c r="I25" s="29">
        <v>129</v>
      </c>
      <c r="J25" s="124"/>
      <c r="K25" s="124">
        <v>0</v>
      </c>
      <c r="L25" s="130"/>
      <c r="M25" s="131">
        <v>0</v>
      </c>
    </row>
    <row r="26" spans="1:13" ht="12">
      <c r="A26" s="230" t="s">
        <v>56</v>
      </c>
      <c r="B26" s="231"/>
      <c r="C26" s="231"/>
      <c r="D26" s="231"/>
      <c r="E26" s="231"/>
      <c r="F26" s="231"/>
      <c r="G26" s="231"/>
      <c r="H26" s="232"/>
      <c r="I26" s="29">
        <v>130</v>
      </c>
      <c r="J26" s="124">
        <f>459641-74484</f>
        <v>385157</v>
      </c>
      <c r="K26" s="124">
        <f>425676-74484</f>
        <v>351192</v>
      </c>
      <c r="L26" s="130">
        <v>56289</v>
      </c>
      <c r="M26" s="131">
        <v>30513</v>
      </c>
    </row>
    <row r="27" spans="1:13" ht="12">
      <c r="A27" s="230" t="s">
        <v>296</v>
      </c>
      <c r="B27" s="231"/>
      <c r="C27" s="231"/>
      <c r="D27" s="231"/>
      <c r="E27" s="231"/>
      <c r="F27" s="231"/>
      <c r="G27" s="231"/>
      <c r="H27" s="232"/>
      <c r="I27" s="29">
        <v>131</v>
      </c>
      <c r="J27" s="132">
        <f>SUM(J28:J32)</f>
        <v>2278500</v>
      </c>
      <c r="K27" s="132">
        <f>SUM(K28:K32)</f>
        <v>917912</v>
      </c>
      <c r="L27" s="132">
        <f>SUM(L28:L32)</f>
        <v>505719</v>
      </c>
      <c r="M27" s="133">
        <f>SUM(M28:M32)</f>
        <v>152834</v>
      </c>
    </row>
    <row r="28" spans="1:13" ht="23.25" customHeight="1">
      <c r="A28" s="233" t="s">
        <v>198</v>
      </c>
      <c r="B28" s="234"/>
      <c r="C28" s="234"/>
      <c r="D28" s="234"/>
      <c r="E28" s="234"/>
      <c r="F28" s="234"/>
      <c r="G28" s="234"/>
      <c r="H28" s="235"/>
      <c r="I28" s="29">
        <v>132</v>
      </c>
      <c r="J28" s="124">
        <f>1790463-136531</f>
        <v>1653932</v>
      </c>
      <c r="K28" s="124">
        <f>837455-136531</f>
        <v>700924</v>
      </c>
      <c r="L28" s="130"/>
      <c r="M28" s="131">
        <v>0</v>
      </c>
    </row>
    <row r="29" spans="1:13" ht="30.75" customHeight="1">
      <c r="A29" s="233" t="s">
        <v>142</v>
      </c>
      <c r="B29" s="234"/>
      <c r="C29" s="234"/>
      <c r="D29" s="234"/>
      <c r="E29" s="234"/>
      <c r="F29" s="234"/>
      <c r="G29" s="234"/>
      <c r="H29" s="235"/>
      <c r="I29" s="29">
        <v>133</v>
      </c>
      <c r="J29" s="124">
        <v>624568</v>
      </c>
      <c r="K29" s="124">
        <v>216988</v>
      </c>
      <c r="L29" s="130">
        <v>505719</v>
      </c>
      <c r="M29" s="131">
        <v>152834</v>
      </c>
    </row>
    <row r="30" spans="1:13" ht="12">
      <c r="A30" s="233" t="s">
        <v>130</v>
      </c>
      <c r="B30" s="234"/>
      <c r="C30" s="234"/>
      <c r="D30" s="234"/>
      <c r="E30" s="234"/>
      <c r="F30" s="234"/>
      <c r="G30" s="234"/>
      <c r="H30" s="235"/>
      <c r="I30" s="29">
        <v>134</v>
      </c>
      <c r="J30" s="124"/>
      <c r="K30" s="124">
        <v>0</v>
      </c>
      <c r="L30" s="130"/>
      <c r="M30" s="131">
        <v>0</v>
      </c>
    </row>
    <row r="31" spans="1:13" ht="12">
      <c r="A31" s="233" t="s">
        <v>194</v>
      </c>
      <c r="B31" s="234"/>
      <c r="C31" s="234"/>
      <c r="D31" s="234"/>
      <c r="E31" s="234"/>
      <c r="F31" s="234"/>
      <c r="G31" s="234"/>
      <c r="H31" s="235"/>
      <c r="I31" s="29">
        <v>135</v>
      </c>
      <c r="J31" s="124"/>
      <c r="K31" s="124">
        <v>0</v>
      </c>
      <c r="L31" s="130"/>
      <c r="M31" s="131">
        <v>0</v>
      </c>
    </row>
    <row r="32" spans="1:13" ht="12">
      <c r="A32" s="233" t="s">
        <v>131</v>
      </c>
      <c r="B32" s="234"/>
      <c r="C32" s="234"/>
      <c r="D32" s="234"/>
      <c r="E32" s="234"/>
      <c r="F32" s="234"/>
      <c r="G32" s="234"/>
      <c r="H32" s="235"/>
      <c r="I32" s="29">
        <v>136</v>
      </c>
      <c r="J32" s="124"/>
      <c r="K32" s="124">
        <v>0</v>
      </c>
      <c r="L32" s="130"/>
      <c r="M32" s="131">
        <v>0</v>
      </c>
    </row>
    <row r="33" spans="1:13" ht="12">
      <c r="A33" s="230" t="s">
        <v>297</v>
      </c>
      <c r="B33" s="231"/>
      <c r="C33" s="231"/>
      <c r="D33" s="231"/>
      <c r="E33" s="231"/>
      <c r="F33" s="231"/>
      <c r="G33" s="231"/>
      <c r="H33" s="232"/>
      <c r="I33" s="29">
        <v>137</v>
      </c>
      <c r="J33" s="132">
        <f>SUM(J34:J37)</f>
        <v>915427</v>
      </c>
      <c r="K33" s="132">
        <f>SUM(K34:K37)</f>
        <v>294579</v>
      </c>
      <c r="L33" s="132">
        <f>SUM(L34:L37)</f>
        <v>552684</v>
      </c>
      <c r="M33" s="133">
        <f>SUM(M34:M37)</f>
        <v>179337</v>
      </c>
    </row>
    <row r="34" spans="1:13" ht="12">
      <c r="A34" s="233" t="s">
        <v>72</v>
      </c>
      <c r="B34" s="234"/>
      <c r="C34" s="234"/>
      <c r="D34" s="234"/>
      <c r="E34" s="234"/>
      <c r="F34" s="234"/>
      <c r="G34" s="234"/>
      <c r="H34" s="235"/>
      <c r="I34" s="29">
        <v>138</v>
      </c>
      <c r="J34" s="124">
        <f>136531-136531</f>
        <v>0</v>
      </c>
      <c r="K34" s="124">
        <f>136531-136531</f>
        <v>0</v>
      </c>
      <c r="L34" s="130"/>
      <c r="M34" s="131">
        <v>0</v>
      </c>
    </row>
    <row r="35" spans="1:13" ht="12">
      <c r="A35" s="233" t="s">
        <v>71</v>
      </c>
      <c r="B35" s="234"/>
      <c r="C35" s="234"/>
      <c r="D35" s="234"/>
      <c r="E35" s="234"/>
      <c r="F35" s="234"/>
      <c r="G35" s="234"/>
      <c r="H35" s="235"/>
      <c r="I35" s="29">
        <v>139</v>
      </c>
      <c r="J35" s="124">
        <v>915427</v>
      </c>
      <c r="K35" s="124">
        <v>294579</v>
      </c>
      <c r="L35" s="130">
        <v>552684</v>
      </c>
      <c r="M35" s="131">
        <v>179337</v>
      </c>
    </row>
    <row r="36" spans="1:13" ht="12">
      <c r="A36" s="233" t="s">
        <v>195</v>
      </c>
      <c r="B36" s="234"/>
      <c r="C36" s="234"/>
      <c r="D36" s="234"/>
      <c r="E36" s="234"/>
      <c r="F36" s="234"/>
      <c r="G36" s="234"/>
      <c r="H36" s="235"/>
      <c r="I36" s="29">
        <v>140</v>
      </c>
      <c r="J36" s="124"/>
      <c r="K36" s="124">
        <v>0</v>
      </c>
      <c r="L36" s="130"/>
      <c r="M36" s="131">
        <v>0</v>
      </c>
    </row>
    <row r="37" spans="1:13" ht="12">
      <c r="A37" s="233" t="s">
        <v>73</v>
      </c>
      <c r="B37" s="234"/>
      <c r="C37" s="234"/>
      <c r="D37" s="234"/>
      <c r="E37" s="234"/>
      <c r="F37" s="234"/>
      <c r="G37" s="234"/>
      <c r="H37" s="235"/>
      <c r="I37" s="29">
        <v>141</v>
      </c>
      <c r="J37" s="124"/>
      <c r="K37" s="124">
        <v>0</v>
      </c>
      <c r="L37" s="130"/>
      <c r="M37" s="131">
        <v>0</v>
      </c>
    </row>
    <row r="38" spans="1:13" ht="12">
      <c r="A38" s="230" t="s">
        <v>174</v>
      </c>
      <c r="B38" s="231"/>
      <c r="C38" s="231"/>
      <c r="D38" s="231"/>
      <c r="E38" s="231"/>
      <c r="F38" s="231"/>
      <c r="G38" s="231"/>
      <c r="H38" s="232"/>
      <c r="I38" s="29">
        <v>142</v>
      </c>
      <c r="J38" s="124"/>
      <c r="K38" s="124">
        <v>0</v>
      </c>
      <c r="L38" s="130"/>
      <c r="M38" s="131">
        <v>0</v>
      </c>
    </row>
    <row r="39" spans="1:13" ht="12">
      <c r="A39" s="230" t="s">
        <v>175</v>
      </c>
      <c r="B39" s="231"/>
      <c r="C39" s="231"/>
      <c r="D39" s="231"/>
      <c r="E39" s="231"/>
      <c r="F39" s="231"/>
      <c r="G39" s="231"/>
      <c r="H39" s="232"/>
      <c r="I39" s="29">
        <v>143</v>
      </c>
      <c r="J39" s="124"/>
      <c r="K39" s="124">
        <v>0</v>
      </c>
      <c r="L39" s="134"/>
      <c r="M39" s="131">
        <v>0</v>
      </c>
    </row>
    <row r="40" spans="1:13" ht="12">
      <c r="A40" s="230" t="s">
        <v>196</v>
      </c>
      <c r="B40" s="231"/>
      <c r="C40" s="231"/>
      <c r="D40" s="231"/>
      <c r="E40" s="231"/>
      <c r="F40" s="231"/>
      <c r="G40" s="231"/>
      <c r="H40" s="232"/>
      <c r="I40" s="29">
        <v>144</v>
      </c>
      <c r="J40" s="124"/>
      <c r="K40" s="124">
        <v>0</v>
      </c>
      <c r="L40" s="134"/>
      <c r="M40" s="131">
        <v>0</v>
      </c>
    </row>
    <row r="41" spans="1:13" ht="12">
      <c r="A41" s="230" t="s">
        <v>197</v>
      </c>
      <c r="B41" s="231"/>
      <c r="C41" s="231"/>
      <c r="D41" s="231"/>
      <c r="E41" s="231"/>
      <c r="F41" s="231"/>
      <c r="G41" s="231"/>
      <c r="H41" s="232"/>
      <c r="I41" s="29">
        <v>145</v>
      </c>
      <c r="J41" s="124"/>
      <c r="K41" s="124">
        <v>0</v>
      </c>
      <c r="L41" s="134"/>
      <c r="M41" s="131">
        <v>0</v>
      </c>
    </row>
    <row r="42" spans="1:13" ht="12">
      <c r="A42" s="230" t="s">
        <v>298</v>
      </c>
      <c r="B42" s="231"/>
      <c r="C42" s="231"/>
      <c r="D42" s="231"/>
      <c r="E42" s="231"/>
      <c r="F42" s="231"/>
      <c r="G42" s="231"/>
      <c r="H42" s="232"/>
      <c r="I42" s="29">
        <v>146</v>
      </c>
      <c r="J42" s="132">
        <f>J7+J27+J38+J40</f>
        <v>101391048</v>
      </c>
      <c r="K42" s="132">
        <f>K7+K27+K38+K40</f>
        <v>35793759</v>
      </c>
      <c r="L42" s="132">
        <f>L7+L27+L38+L40</f>
        <v>92474802</v>
      </c>
      <c r="M42" s="133">
        <f>M7+M27+M38+M40</f>
        <v>32297496</v>
      </c>
    </row>
    <row r="43" spans="1:13" ht="12">
      <c r="A43" s="230" t="s">
        <v>299</v>
      </c>
      <c r="B43" s="231"/>
      <c r="C43" s="231"/>
      <c r="D43" s="231"/>
      <c r="E43" s="231"/>
      <c r="F43" s="231"/>
      <c r="G43" s="231"/>
      <c r="H43" s="232"/>
      <c r="I43" s="29">
        <v>147</v>
      </c>
      <c r="J43" s="132">
        <f>J10+J33+J39+J41</f>
        <v>95899787</v>
      </c>
      <c r="K43" s="132">
        <f>K10+K33+K39+K41</f>
        <v>33622958</v>
      </c>
      <c r="L43" s="132">
        <f>L10+L33+L39+L41</f>
        <v>87341441</v>
      </c>
      <c r="M43" s="133">
        <f>M10+M33+M39+M41</f>
        <v>30616310</v>
      </c>
    </row>
    <row r="44" spans="1:13" ht="12">
      <c r="A44" s="230" t="s">
        <v>300</v>
      </c>
      <c r="B44" s="231"/>
      <c r="C44" s="231"/>
      <c r="D44" s="231"/>
      <c r="E44" s="231"/>
      <c r="F44" s="231"/>
      <c r="G44" s="231"/>
      <c r="H44" s="232"/>
      <c r="I44" s="29">
        <v>148</v>
      </c>
      <c r="J44" s="132">
        <f>J42-J43</f>
        <v>5491261</v>
      </c>
      <c r="K44" s="132">
        <f>K42-K43</f>
        <v>2170801</v>
      </c>
      <c r="L44" s="132">
        <f>L42-L43</f>
        <v>5133361</v>
      </c>
      <c r="M44" s="133">
        <f>M42-M43</f>
        <v>1681186</v>
      </c>
    </row>
    <row r="45" spans="1:13" ht="12">
      <c r="A45" s="258" t="s">
        <v>190</v>
      </c>
      <c r="B45" s="259"/>
      <c r="C45" s="259"/>
      <c r="D45" s="259"/>
      <c r="E45" s="259"/>
      <c r="F45" s="259"/>
      <c r="G45" s="259"/>
      <c r="H45" s="260"/>
      <c r="I45" s="29">
        <v>149</v>
      </c>
      <c r="J45" s="132">
        <f>IF(J42&gt;J43,J42-J43,0)</f>
        <v>5491261</v>
      </c>
      <c r="K45" s="132">
        <f>IF(K42&gt;K43,K42-K43,0)</f>
        <v>2170801</v>
      </c>
      <c r="L45" s="132">
        <f>IF(L42&gt;L43,L42-L43,0)</f>
        <v>5133361</v>
      </c>
      <c r="M45" s="133">
        <f>IF(M42&gt;M43,M42-M43,0)</f>
        <v>1681186</v>
      </c>
    </row>
    <row r="46" spans="1:13" ht="12">
      <c r="A46" s="258" t="s">
        <v>191</v>
      </c>
      <c r="B46" s="259"/>
      <c r="C46" s="259"/>
      <c r="D46" s="259"/>
      <c r="E46" s="259"/>
      <c r="F46" s="259"/>
      <c r="G46" s="259"/>
      <c r="H46" s="260"/>
      <c r="I46" s="29">
        <v>150</v>
      </c>
      <c r="J46" s="124">
        <f>IF(J43&gt;J42,J43-J42,0)</f>
        <v>0</v>
      </c>
      <c r="K46" s="124">
        <f>IF(K43&gt;K42,K43-K42,0)</f>
        <v>0</v>
      </c>
      <c r="L46" s="124">
        <f>IF(L43&gt;L42,L43-L42,0)</f>
        <v>0</v>
      </c>
      <c r="M46" s="130">
        <f>IF(M43&gt;M42,M43-M42,0)</f>
        <v>0</v>
      </c>
    </row>
    <row r="47" spans="1:13" ht="12">
      <c r="A47" s="230" t="s">
        <v>189</v>
      </c>
      <c r="B47" s="231"/>
      <c r="C47" s="231"/>
      <c r="D47" s="231"/>
      <c r="E47" s="231"/>
      <c r="F47" s="231"/>
      <c r="G47" s="231"/>
      <c r="H47" s="232"/>
      <c r="I47" s="29">
        <v>151</v>
      </c>
      <c r="J47" s="123"/>
      <c r="K47" s="124">
        <v>0</v>
      </c>
      <c r="L47" s="123"/>
      <c r="M47" s="134"/>
    </row>
    <row r="48" spans="1:13" ht="12">
      <c r="A48" s="230" t="s">
        <v>301</v>
      </c>
      <c r="B48" s="231"/>
      <c r="C48" s="231"/>
      <c r="D48" s="231"/>
      <c r="E48" s="231"/>
      <c r="F48" s="231"/>
      <c r="G48" s="231"/>
      <c r="H48" s="232"/>
      <c r="I48" s="29">
        <v>152</v>
      </c>
      <c r="J48" s="132">
        <f>J44-J47</f>
        <v>5491261</v>
      </c>
      <c r="K48" s="132">
        <f>K44-K47</f>
        <v>2170801</v>
      </c>
      <c r="L48" s="132">
        <f>L44-L47</f>
        <v>5133361</v>
      </c>
      <c r="M48" s="133">
        <f>M44-M47</f>
        <v>1681186</v>
      </c>
    </row>
    <row r="49" spans="1:13" ht="12">
      <c r="A49" s="258" t="s">
        <v>172</v>
      </c>
      <c r="B49" s="259"/>
      <c r="C49" s="259"/>
      <c r="D49" s="259"/>
      <c r="E49" s="259"/>
      <c r="F49" s="259"/>
      <c r="G49" s="259"/>
      <c r="H49" s="260"/>
      <c r="I49" s="29">
        <v>153</v>
      </c>
      <c r="J49" s="124">
        <f>IF(J48&gt;0,J48,0)</f>
        <v>5491261</v>
      </c>
      <c r="K49" s="124">
        <v>2170801</v>
      </c>
      <c r="L49" s="124">
        <f>IF(L48&gt;0,L48,0)</f>
        <v>5133361</v>
      </c>
      <c r="M49" s="130">
        <f>IF(M48&gt;0,M48,0)</f>
        <v>1681186</v>
      </c>
    </row>
    <row r="50" spans="1:13" ht="12">
      <c r="A50" s="261" t="s">
        <v>192</v>
      </c>
      <c r="B50" s="262"/>
      <c r="C50" s="262"/>
      <c r="D50" s="262"/>
      <c r="E50" s="262"/>
      <c r="F50" s="262"/>
      <c r="G50" s="262"/>
      <c r="H50" s="263"/>
      <c r="I50" s="32">
        <v>154</v>
      </c>
      <c r="J50" s="125">
        <f>IF(J48&lt;0,-J48,0)</f>
        <v>0</v>
      </c>
      <c r="K50" s="125">
        <v>0</v>
      </c>
      <c r="L50" s="125">
        <f>IF(L48&lt;0,-L48,0)</f>
        <v>0</v>
      </c>
      <c r="M50" s="135">
        <f>IF(M48&lt;0,-M48,0)</f>
        <v>0</v>
      </c>
    </row>
    <row r="51" spans="1:9" ht="12.75" customHeight="1" outlineLevel="1">
      <c r="A51" s="239" t="s">
        <v>1</v>
      </c>
      <c r="B51" s="257"/>
      <c r="C51" s="257"/>
      <c r="D51" s="257"/>
      <c r="E51" s="257"/>
      <c r="F51" s="257"/>
      <c r="G51" s="257"/>
      <c r="H51" s="257"/>
      <c r="I51" s="257"/>
    </row>
    <row r="52" spans="1:13" ht="12.75" customHeight="1" outlineLevel="1">
      <c r="A52" s="247" t="s">
        <v>168</v>
      </c>
      <c r="B52" s="247"/>
      <c r="C52" s="247"/>
      <c r="D52" s="247"/>
      <c r="E52" s="247"/>
      <c r="F52" s="247"/>
      <c r="G52" s="247"/>
      <c r="H52" s="247"/>
      <c r="I52" s="35"/>
      <c r="J52" s="30"/>
      <c r="K52" s="30"/>
      <c r="L52" s="30"/>
      <c r="M52" s="30"/>
    </row>
    <row r="53" spans="1:13" ht="12" outlineLevel="1">
      <c r="A53" s="256" t="s">
        <v>205</v>
      </c>
      <c r="B53" s="256"/>
      <c r="C53" s="256"/>
      <c r="D53" s="256"/>
      <c r="E53" s="256"/>
      <c r="F53" s="256"/>
      <c r="G53" s="256"/>
      <c r="H53" s="256"/>
      <c r="I53" s="33">
        <v>155</v>
      </c>
      <c r="J53" s="305">
        <f>J49-J54</f>
        <v>5476578</v>
      </c>
      <c r="K53" s="305">
        <f>K49-K54</f>
        <v>2164082</v>
      </c>
      <c r="L53" s="305">
        <f>L49-L54</f>
        <v>5140861</v>
      </c>
      <c r="M53" s="305">
        <f>M49-M54</f>
        <v>1675277</v>
      </c>
    </row>
    <row r="54" spans="1:13" ht="12" outlineLevel="1">
      <c r="A54" s="256" t="s">
        <v>206</v>
      </c>
      <c r="B54" s="256"/>
      <c r="C54" s="256"/>
      <c r="D54" s="256"/>
      <c r="E54" s="256"/>
      <c r="F54" s="256"/>
      <c r="G54" s="256"/>
      <c r="H54" s="256"/>
      <c r="I54" s="33">
        <v>156</v>
      </c>
      <c r="J54" s="305">
        <v>14683</v>
      </c>
      <c r="K54" s="305">
        <v>6719</v>
      </c>
      <c r="L54" s="102">
        <v>-7500</v>
      </c>
      <c r="M54" s="102">
        <f>13409-7500</f>
        <v>5909</v>
      </c>
    </row>
    <row r="55" spans="1:13" ht="12.75" customHeight="1" outlineLevel="1">
      <c r="A55" s="247" t="s">
        <v>170</v>
      </c>
      <c r="B55" s="247"/>
      <c r="C55" s="247"/>
      <c r="D55" s="247"/>
      <c r="E55" s="247"/>
      <c r="F55" s="247"/>
      <c r="G55" s="247"/>
      <c r="H55" s="247"/>
      <c r="I55" s="247"/>
      <c r="J55" s="30"/>
      <c r="K55" s="30"/>
      <c r="L55" s="30"/>
      <c r="M55" s="30"/>
    </row>
    <row r="56" spans="1:13" ht="12" outlineLevel="1">
      <c r="A56" s="247" t="s">
        <v>180</v>
      </c>
      <c r="B56" s="247"/>
      <c r="C56" s="247"/>
      <c r="D56" s="247"/>
      <c r="E56" s="247"/>
      <c r="F56" s="247"/>
      <c r="G56" s="247"/>
      <c r="H56" s="247"/>
      <c r="I56" s="33">
        <v>157</v>
      </c>
      <c r="J56" s="305">
        <f>J48</f>
        <v>5491261</v>
      </c>
      <c r="K56" s="305">
        <f>K48</f>
        <v>2170801</v>
      </c>
      <c r="L56" s="305">
        <f>L48</f>
        <v>5133361</v>
      </c>
      <c r="M56" s="305">
        <f>M48</f>
        <v>1681186</v>
      </c>
    </row>
    <row r="57" spans="1:13" ht="12" outlineLevel="1">
      <c r="A57" s="247" t="s">
        <v>302</v>
      </c>
      <c r="B57" s="247"/>
      <c r="C57" s="247"/>
      <c r="D57" s="247"/>
      <c r="E57" s="247"/>
      <c r="F57" s="247"/>
      <c r="G57" s="247"/>
      <c r="H57" s="247"/>
      <c r="I57" s="33">
        <v>158</v>
      </c>
      <c r="J57" s="306">
        <f>SUM(J58:J64)</f>
        <v>0</v>
      </c>
      <c r="K57" s="306">
        <f>SUM(K58:K64)</f>
        <v>0</v>
      </c>
      <c r="L57" s="306">
        <f>SUM(L58:L64)</f>
        <v>0</v>
      </c>
      <c r="M57" s="306">
        <f>SUM(M58:M64)</f>
        <v>0</v>
      </c>
    </row>
    <row r="58" spans="1:13" ht="12" outlineLevel="1">
      <c r="A58" s="247" t="s">
        <v>199</v>
      </c>
      <c r="B58" s="247"/>
      <c r="C58" s="247"/>
      <c r="D58" s="247"/>
      <c r="E58" s="247"/>
      <c r="F58" s="247"/>
      <c r="G58" s="247"/>
      <c r="H58" s="247"/>
      <c r="I58" s="33">
        <v>159</v>
      </c>
      <c r="J58" s="305"/>
      <c r="K58" s="305"/>
      <c r="L58" s="102"/>
      <c r="M58" s="102"/>
    </row>
    <row r="59" spans="1:13" ht="12" outlineLevel="1">
      <c r="A59" s="247" t="s">
        <v>200</v>
      </c>
      <c r="B59" s="247"/>
      <c r="C59" s="247"/>
      <c r="D59" s="247"/>
      <c r="E59" s="247"/>
      <c r="F59" s="247"/>
      <c r="G59" s="247"/>
      <c r="H59" s="247"/>
      <c r="I59" s="33">
        <v>160</v>
      </c>
      <c r="J59" s="305"/>
      <c r="K59" s="305"/>
      <c r="L59" s="102"/>
      <c r="M59" s="102"/>
    </row>
    <row r="60" spans="1:13" ht="12" outlineLevel="1">
      <c r="A60" s="247" t="s">
        <v>54</v>
      </c>
      <c r="B60" s="247"/>
      <c r="C60" s="247"/>
      <c r="D60" s="247"/>
      <c r="E60" s="247"/>
      <c r="F60" s="247"/>
      <c r="G60" s="247"/>
      <c r="H60" s="247"/>
      <c r="I60" s="33">
        <v>161</v>
      </c>
      <c r="J60" s="305"/>
      <c r="K60" s="305"/>
      <c r="L60" s="102"/>
      <c r="M60" s="102"/>
    </row>
    <row r="61" spans="1:13" ht="12" outlineLevel="1">
      <c r="A61" s="247" t="s">
        <v>201</v>
      </c>
      <c r="B61" s="247"/>
      <c r="C61" s="247"/>
      <c r="D61" s="247"/>
      <c r="E61" s="247"/>
      <c r="F61" s="247"/>
      <c r="G61" s="247"/>
      <c r="H61" s="247"/>
      <c r="I61" s="33">
        <v>162</v>
      </c>
      <c r="J61" s="305"/>
      <c r="K61" s="305"/>
      <c r="L61" s="102"/>
      <c r="M61" s="102"/>
    </row>
    <row r="62" spans="1:13" ht="12" outlineLevel="1">
      <c r="A62" s="247" t="s">
        <v>202</v>
      </c>
      <c r="B62" s="247"/>
      <c r="C62" s="247"/>
      <c r="D62" s="247"/>
      <c r="E62" s="247"/>
      <c r="F62" s="247"/>
      <c r="G62" s="247"/>
      <c r="H62" s="247"/>
      <c r="I62" s="33">
        <v>163</v>
      </c>
      <c r="J62" s="305"/>
      <c r="K62" s="305"/>
      <c r="L62" s="102"/>
      <c r="M62" s="102"/>
    </row>
    <row r="63" spans="1:13" ht="12" outlineLevel="1">
      <c r="A63" s="247" t="s">
        <v>203</v>
      </c>
      <c r="B63" s="247"/>
      <c r="C63" s="247"/>
      <c r="D63" s="247"/>
      <c r="E63" s="247"/>
      <c r="F63" s="247"/>
      <c r="G63" s="247"/>
      <c r="H63" s="247"/>
      <c r="I63" s="33">
        <v>164</v>
      </c>
      <c r="J63" s="305"/>
      <c r="K63" s="305"/>
      <c r="L63" s="102"/>
      <c r="M63" s="102"/>
    </row>
    <row r="64" spans="1:13" ht="12" outlineLevel="1">
      <c r="A64" s="247" t="s">
        <v>204</v>
      </c>
      <c r="B64" s="247"/>
      <c r="C64" s="247"/>
      <c r="D64" s="247"/>
      <c r="E64" s="247"/>
      <c r="F64" s="247"/>
      <c r="G64" s="247"/>
      <c r="H64" s="247"/>
      <c r="I64" s="33">
        <v>165</v>
      </c>
      <c r="J64" s="305"/>
      <c r="K64" s="305"/>
      <c r="L64" s="102"/>
      <c r="M64" s="102"/>
    </row>
    <row r="65" spans="1:13" ht="12" outlineLevel="1">
      <c r="A65" s="247" t="s">
        <v>193</v>
      </c>
      <c r="B65" s="247"/>
      <c r="C65" s="247"/>
      <c r="D65" s="247"/>
      <c r="E65" s="247"/>
      <c r="F65" s="247"/>
      <c r="G65" s="247"/>
      <c r="H65" s="247"/>
      <c r="I65" s="33">
        <v>166</v>
      </c>
      <c r="J65" s="305"/>
      <c r="K65" s="305"/>
      <c r="L65" s="102"/>
      <c r="M65" s="102"/>
    </row>
    <row r="66" spans="1:13" ht="12" outlineLevel="1">
      <c r="A66" s="247" t="s">
        <v>303</v>
      </c>
      <c r="B66" s="247"/>
      <c r="C66" s="247"/>
      <c r="D66" s="247"/>
      <c r="E66" s="247"/>
      <c r="F66" s="247"/>
      <c r="G66" s="247"/>
      <c r="H66" s="247"/>
      <c r="I66" s="33">
        <v>167</v>
      </c>
      <c r="J66" s="306">
        <f>J57-J65</f>
        <v>0</v>
      </c>
      <c r="K66" s="306">
        <f>K57-K65</f>
        <v>0</v>
      </c>
      <c r="L66" s="306">
        <f>L57-L65</f>
        <v>0</v>
      </c>
      <c r="M66" s="306">
        <f>M57-M65</f>
        <v>0</v>
      </c>
    </row>
    <row r="67" spans="1:13" ht="12" outlineLevel="1">
      <c r="A67" s="247" t="s">
        <v>173</v>
      </c>
      <c r="B67" s="247"/>
      <c r="C67" s="247"/>
      <c r="D67" s="247"/>
      <c r="E67" s="247"/>
      <c r="F67" s="247"/>
      <c r="G67" s="247"/>
      <c r="H67" s="247"/>
      <c r="I67" s="33">
        <v>168</v>
      </c>
      <c r="J67" s="306">
        <f>J56+J66</f>
        <v>5491261</v>
      </c>
      <c r="K67" s="306">
        <f>K56+K66</f>
        <v>2170801</v>
      </c>
      <c r="L67" s="306">
        <f>L56+L66</f>
        <v>5133361</v>
      </c>
      <c r="M67" s="306">
        <f>M56+M66</f>
        <v>1681186</v>
      </c>
    </row>
    <row r="68" spans="1:13" ht="25.5" customHeight="1" outlineLevel="1">
      <c r="A68" s="247" t="s">
        <v>2</v>
      </c>
      <c r="B68" s="247"/>
      <c r="C68" s="247"/>
      <c r="D68" s="247"/>
      <c r="E68" s="247"/>
      <c r="F68" s="247"/>
      <c r="G68" s="247"/>
      <c r="H68" s="247"/>
      <c r="I68" s="247"/>
      <c r="J68" s="30"/>
      <c r="K68" s="30"/>
      <c r="L68" s="30"/>
      <c r="M68" s="30"/>
    </row>
    <row r="69" spans="1:13" ht="12.75" customHeight="1" outlineLevel="1">
      <c r="A69" s="247" t="s">
        <v>169</v>
      </c>
      <c r="B69" s="247"/>
      <c r="C69" s="247"/>
      <c r="D69" s="247"/>
      <c r="E69" s="247"/>
      <c r="F69" s="247"/>
      <c r="G69" s="247"/>
      <c r="H69" s="247"/>
      <c r="I69" s="247"/>
      <c r="J69" s="30"/>
      <c r="K69" s="30"/>
      <c r="L69" s="30"/>
      <c r="M69" s="30"/>
    </row>
    <row r="70" spans="1:13" ht="12" outlineLevel="1">
      <c r="A70" s="256" t="s">
        <v>205</v>
      </c>
      <c r="B70" s="256"/>
      <c r="C70" s="256"/>
      <c r="D70" s="256"/>
      <c r="E70" s="256"/>
      <c r="F70" s="256"/>
      <c r="G70" s="256"/>
      <c r="H70" s="256"/>
      <c r="I70" s="33">
        <v>169</v>
      </c>
      <c r="J70" s="305">
        <f>J53</f>
        <v>5476578</v>
      </c>
      <c r="K70" s="305">
        <f>K53</f>
        <v>2164082</v>
      </c>
      <c r="L70" s="305">
        <f>L53</f>
        <v>5140861</v>
      </c>
      <c r="M70" s="305">
        <f>M53</f>
        <v>1675277</v>
      </c>
    </row>
    <row r="71" spans="1:13" ht="12" outlineLevel="1">
      <c r="A71" s="256" t="s">
        <v>206</v>
      </c>
      <c r="B71" s="256"/>
      <c r="C71" s="256"/>
      <c r="D71" s="256"/>
      <c r="E71" s="256"/>
      <c r="F71" s="256"/>
      <c r="G71" s="256"/>
      <c r="H71" s="256"/>
      <c r="I71" s="33">
        <v>170</v>
      </c>
      <c r="J71" s="305">
        <v>14683</v>
      </c>
      <c r="K71" s="305">
        <v>6719</v>
      </c>
      <c r="L71" s="102">
        <v>-7500</v>
      </c>
      <c r="M71" s="102">
        <f>13409-7500</f>
        <v>5909</v>
      </c>
    </row>
  </sheetData>
  <sheetProtection/>
  <mergeCells count="73">
    <mergeCell ref="J4:K4"/>
    <mergeCell ref="A6:H6"/>
    <mergeCell ref="A7:H7"/>
    <mergeCell ref="A8:H8"/>
    <mergeCell ref="A5:H5"/>
    <mergeCell ref="A3:I3"/>
    <mergeCell ref="A4:H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I51"/>
    <mergeCell ref="A52:H52"/>
    <mergeCell ref="A53:H53"/>
    <mergeCell ref="A54:H54"/>
    <mergeCell ref="A56:H56"/>
    <mergeCell ref="A55:I55"/>
    <mergeCell ref="A63:H63"/>
    <mergeCell ref="A57:H57"/>
    <mergeCell ref="A64:H64"/>
    <mergeCell ref="A70:H70"/>
    <mergeCell ref="A58:H58"/>
    <mergeCell ref="A59:H59"/>
    <mergeCell ref="A60:H60"/>
    <mergeCell ref="A61:H61"/>
    <mergeCell ref="L4:M4"/>
    <mergeCell ref="A1:M1"/>
    <mergeCell ref="A2:M2"/>
    <mergeCell ref="A71:H71"/>
    <mergeCell ref="A65:H65"/>
    <mergeCell ref="A66:H66"/>
    <mergeCell ref="A67:H67"/>
    <mergeCell ref="A68:I68"/>
    <mergeCell ref="A69:I69"/>
    <mergeCell ref="A62:H62"/>
  </mergeCells>
  <dataValidations count="2">
    <dataValidation type="whole" operator="greaterThanOrEqual" allowBlank="1" showInputMessage="1" showErrorMessage="1" errorTitle="Pogrešan unos" error="Mogu se unijeti samo cjelobrojne pozitivne vrijednosti." sqref="M16 K7:K47 J7:J46 L42:M46 L7:L38 J48:M50 M33 M7 M27 M10 M12 M22">
      <formula1>0</formula1>
    </dataValidation>
    <dataValidation type="whole" operator="notEqual" allowBlank="1" showInputMessage="1" showErrorMessage="1" errorTitle="Pogrešan unos" error="Mogu se unijeti samo cjelobrojne vrijednosti." sqref="K53:M53 J70:J71 J56:M57 J53:J54 J66:M67 M47">
      <formula1>999999999999</formula1>
    </dataValidation>
  </dataValidations>
  <printOptions/>
  <pageMargins left="0.5905511811023623" right="0.2755905511811024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110" zoomScaleSheetLayoutView="110" zoomScalePageLayoutView="0" workbookViewId="0" topLeftCell="A19">
      <selection activeCell="A36" sqref="A36:K53"/>
    </sheetView>
  </sheetViews>
  <sheetFormatPr defaultColWidth="9.140625" defaultRowHeight="12.75" outlineLevelRow="1"/>
  <cols>
    <col min="1" max="5" width="9.140625" style="36" customWidth="1"/>
    <col min="6" max="6" width="3.8515625" style="36" customWidth="1"/>
    <col min="7" max="7" width="0" style="36" hidden="1" customWidth="1"/>
    <col min="8" max="8" width="6.421875" style="36" customWidth="1"/>
    <col min="9" max="9" width="9.140625" style="36" customWidth="1"/>
    <col min="10" max="10" width="12.7109375" style="36" customWidth="1"/>
    <col min="11" max="11" width="10.140625" style="36" customWidth="1"/>
    <col min="12" max="12" width="10.28125" style="36" bestFit="1" customWidth="1"/>
    <col min="13" max="16384" width="9.140625" style="36" customWidth="1"/>
  </cols>
  <sheetData>
    <row r="1" spans="1:11" ht="12.75" customHeight="1">
      <c r="A1" s="282" t="s">
        <v>285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316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 customHeight="1">
      <c r="A4" s="279" t="s">
        <v>22</v>
      </c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25.5">
      <c r="A5" s="284" t="s">
        <v>65</v>
      </c>
      <c r="B5" s="284"/>
      <c r="C5" s="284"/>
      <c r="D5" s="284"/>
      <c r="E5" s="284"/>
      <c r="F5" s="284"/>
      <c r="G5" s="284"/>
      <c r="H5" s="284"/>
      <c r="I5" s="113" t="s">
        <v>23</v>
      </c>
      <c r="J5" s="113" t="s">
        <v>6</v>
      </c>
      <c r="K5" s="113" t="s">
        <v>7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114">
        <v>2</v>
      </c>
      <c r="J6" s="115" t="s">
        <v>246</v>
      </c>
      <c r="K6" s="115" t="s">
        <v>247</v>
      </c>
    </row>
    <row r="7" spans="1:11" ht="12.75">
      <c r="A7" s="273" t="s">
        <v>143</v>
      </c>
      <c r="B7" s="274"/>
      <c r="C7" s="274"/>
      <c r="D7" s="274"/>
      <c r="E7" s="274"/>
      <c r="F7" s="274"/>
      <c r="G7" s="274"/>
      <c r="H7" s="274"/>
      <c r="I7" s="275"/>
      <c r="J7" s="275"/>
      <c r="K7" s="276"/>
    </row>
    <row r="8" spans="1:11" ht="12.75">
      <c r="A8" s="277" t="s">
        <v>49</v>
      </c>
      <c r="B8" s="278"/>
      <c r="C8" s="278"/>
      <c r="D8" s="278"/>
      <c r="E8" s="278"/>
      <c r="F8" s="278"/>
      <c r="G8" s="278"/>
      <c r="H8" s="278"/>
      <c r="I8" s="142">
        <v>1</v>
      </c>
      <c r="J8" s="143">
        <v>5491261</v>
      </c>
      <c r="K8" s="144">
        <v>5133361</v>
      </c>
    </row>
    <row r="9" spans="1:11" ht="12.75">
      <c r="A9" s="267" t="s">
        <v>50</v>
      </c>
      <c r="B9" s="268"/>
      <c r="C9" s="268"/>
      <c r="D9" s="268"/>
      <c r="E9" s="268"/>
      <c r="F9" s="268"/>
      <c r="G9" s="268"/>
      <c r="H9" s="268"/>
      <c r="I9" s="116">
        <v>2</v>
      </c>
      <c r="J9" s="126">
        <v>5097044</v>
      </c>
      <c r="K9" s="117">
        <v>6899298</v>
      </c>
    </row>
    <row r="10" spans="1:11" ht="12.75">
      <c r="A10" s="267" t="s">
        <v>51</v>
      </c>
      <c r="B10" s="268"/>
      <c r="C10" s="268"/>
      <c r="D10" s="268"/>
      <c r="E10" s="268"/>
      <c r="F10" s="268"/>
      <c r="G10" s="268"/>
      <c r="H10" s="268"/>
      <c r="I10" s="116">
        <v>3</v>
      </c>
      <c r="J10" s="126"/>
      <c r="K10" s="117"/>
    </row>
    <row r="11" spans="1:11" ht="12.75">
      <c r="A11" s="267" t="s">
        <v>52</v>
      </c>
      <c r="B11" s="268"/>
      <c r="C11" s="268"/>
      <c r="D11" s="268"/>
      <c r="E11" s="268"/>
      <c r="F11" s="268"/>
      <c r="G11" s="268"/>
      <c r="H11" s="268"/>
      <c r="I11" s="116">
        <v>4</v>
      </c>
      <c r="J11" s="126">
        <v>4647386</v>
      </c>
      <c r="K11" s="117">
        <v>19629163</v>
      </c>
    </row>
    <row r="12" spans="1:11" ht="12.75">
      <c r="A12" s="267" t="s">
        <v>53</v>
      </c>
      <c r="B12" s="268"/>
      <c r="C12" s="268"/>
      <c r="D12" s="268"/>
      <c r="E12" s="268"/>
      <c r="F12" s="268"/>
      <c r="G12" s="268"/>
      <c r="H12" s="268"/>
      <c r="I12" s="116">
        <v>5</v>
      </c>
      <c r="J12" s="126">
        <v>590382</v>
      </c>
      <c r="K12" s="117">
        <v>1389775</v>
      </c>
    </row>
    <row r="13" spans="1:11" ht="12.75">
      <c r="A13" s="267" t="s">
        <v>57</v>
      </c>
      <c r="B13" s="268"/>
      <c r="C13" s="268"/>
      <c r="D13" s="268"/>
      <c r="E13" s="268"/>
      <c r="F13" s="268"/>
      <c r="G13" s="268"/>
      <c r="H13" s="268"/>
      <c r="I13" s="116">
        <v>6</v>
      </c>
      <c r="J13" s="126">
        <v>1854618</v>
      </c>
      <c r="K13" s="117">
        <f>4487977+233271</f>
        <v>4721248</v>
      </c>
    </row>
    <row r="14" spans="1:11" s="118" customFormat="1" ht="12.75">
      <c r="A14" s="269" t="s">
        <v>144</v>
      </c>
      <c r="B14" s="270"/>
      <c r="C14" s="270"/>
      <c r="D14" s="270"/>
      <c r="E14" s="270"/>
      <c r="F14" s="270"/>
      <c r="G14" s="270"/>
      <c r="H14" s="270"/>
      <c r="I14" s="116">
        <v>7</v>
      </c>
      <c r="J14" s="133">
        <f>SUM(J8:J13)</f>
        <v>17680691</v>
      </c>
      <c r="K14" s="133">
        <f>SUM(K8:K13)</f>
        <v>37772845</v>
      </c>
    </row>
    <row r="15" spans="1:11" ht="12.75">
      <c r="A15" s="267" t="s">
        <v>58</v>
      </c>
      <c r="B15" s="268"/>
      <c r="C15" s="268"/>
      <c r="D15" s="268"/>
      <c r="E15" s="268"/>
      <c r="F15" s="268"/>
      <c r="G15" s="268"/>
      <c r="H15" s="268"/>
      <c r="I15" s="116">
        <v>8</v>
      </c>
      <c r="J15" s="126">
        <v>2023826</v>
      </c>
      <c r="K15" s="117">
        <v>6289167</v>
      </c>
    </row>
    <row r="16" spans="1:11" ht="12.75">
      <c r="A16" s="267" t="s">
        <v>59</v>
      </c>
      <c r="B16" s="268"/>
      <c r="C16" s="268"/>
      <c r="D16" s="268"/>
      <c r="E16" s="268"/>
      <c r="F16" s="268"/>
      <c r="G16" s="268"/>
      <c r="H16" s="268"/>
      <c r="I16" s="116">
        <v>9</v>
      </c>
      <c r="J16" s="126"/>
      <c r="K16" s="117"/>
    </row>
    <row r="17" spans="1:11" ht="12.75">
      <c r="A17" s="267" t="s">
        <v>60</v>
      </c>
      <c r="B17" s="268"/>
      <c r="C17" s="268"/>
      <c r="D17" s="268"/>
      <c r="E17" s="268"/>
      <c r="F17" s="268"/>
      <c r="G17" s="268"/>
      <c r="H17" s="268"/>
      <c r="I17" s="116">
        <v>10</v>
      </c>
      <c r="J17" s="126"/>
      <c r="K17" s="117"/>
    </row>
    <row r="18" spans="1:12" ht="12.75">
      <c r="A18" s="267" t="s">
        <v>61</v>
      </c>
      <c r="B18" s="268"/>
      <c r="C18" s="268"/>
      <c r="D18" s="268"/>
      <c r="E18" s="268"/>
      <c r="F18" s="268"/>
      <c r="G18" s="268"/>
      <c r="H18" s="268"/>
      <c r="I18" s="116">
        <v>11</v>
      </c>
      <c r="J18" s="126">
        <v>11560962</v>
      </c>
      <c r="K18" s="145">
        <v>21336790</v>
      </c>
      <c r="L18" s="22"/>
    </row>
    <row r="19" spans="1:11" s="118" customFormat="1" ht="12.75">
      <c r="A19" s="269" t="s">
        <v>145</v>
      </c>
      <c r="B19" s="270"/>
      <c r="C19" s="270"/>
      <c r="D19" s="270"/>
      <c r="E19" s="270"/>
      <c r="F19" s="270"/>
      <c r="G19" s="270"/>
      <c r="H19" s="270"/>
      <c r="I19" s="116">
        <v>12</v>
      </c>
      <c r="J19" s="133">
        <f>SUM(J15:J18)</f>
        <v>13584788</v>
      </c>
      <c r="K19" s="133">
        <f>SUM(K15:K18)</f>
        <v>27625957</v>
      </c>
    </row>
    <row r="20" spans="1:11" s="118" customFormat="1" ht="12.75">
      <c r="A20" s="269" t="s">
        <v>45</v>
      </c>
      <c r="B20" s="270"/>
      <c r="C20" s="270"/>
      <c r="D20" s="270"/>
      <c r="E20" s="270"/>
      <c r="F20" s="270"/>
      <c r="G20" s="270"/>
      <c r="H20" s="270"/>
      <c r="I20" s="116">
        <v>13</v>
      </c>
      <c r="J20" s="133">
        <f>IF(J14&gt;J19,J14-J19,0)</f>
        <v>4095903</v>
      </c>
      <c r="K20" s="133">
        <f>IF(K14&gt;K19,K14-K19,0)</f>
        <v>10146888</v>
      </c>
    </row>
    <row r="21" spans="1:11" s="118" customFormat="1" ht="12.75">
      <c r="A21" s="271" t="s">
        <v>46</v>
      </c>
      <c r="B21" s="272"/>
      <c r="C21" s="272"/>
      <c r="D21" s="272"/>
      <c r="E21" s="272"/>
      <c r="F21" s="272"/>
      <c r="G21" s="272"/>
      <c r="H21" s="272"/>
      <c r="I21" s="120">
        <v>14</v>
      </c>
      <c r="J21" s="146">
        <f>IF(J19&gt;J14,J19-J14,0)</f>
        <v>0</v>
      </c>
      <c r="K21" s="146">
        <f>IF(K19&gt;K14,K19-K14,0)</f>
        <v>0</v>
      </c>
    </row>
    <row r="22" spans="1:11" ht="12.75">
      <c r="A22" s="273" t="s">
        <v>146</v>
      </c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77" t="s">
        <v>159</v>
      </c>
      <c r="B23" s="278"/>
      <c r="C23" s="278"/>
      <c r="D23" s="278"/>
      <c r="E23" s="278"/>
      <c r="F23" s="278"/>
      <c r="G23" s="278"/>
      <c r="H23" s="278"/>
      <c r="I23" s="142">
        <v>15</v>
      </c>
      <c r="J23" s="139"/>
      <c r="K23" s="144"/>
    </row>
    <row r="24" spans="1:11" ht="12.75">
      <c r="A24" s="267" t="s">
        <v>160</v>
      </c>
      <c r="B24" s="268"/>
      <c r="C24" s="268"/>
      <c r="D24" s="268"/>
      <c r="E24" s="268"/>
      <c r="F24" s="268"/>
      <c r="G24" s="268"/>
      <c r="H24" s="268"/>
      <c r="I24" s="116">
        <v>16</v>
      </c>
      <c r="J24" s="126"/>
      <c r="K24" s="119"/>
    </row>
    <row r="25" spans="1:11" ht="12.75">
      <c r="A25" s="267" t="s">
        <v>161</v>
      </c>
      <c r="B25" s="268"/>
      <c r="C25" s="268"/>
      <c r="D25" s="268"/>
      <c r="E25" s="268"/>
      <c r="F25" s="268"/>
      <c r="G25" s="268"/>
      <c r="H25" s="268"/>
      <c r="I25" s="116">
        <v>17</v>
      </c>
      <c r="J25" s="126"/>
      <c r="K25" s="117"/>
    </row>
    <row r="26" spans="1:11" ht="12.75">
      <c r="A26" s="267" t="s">
        <v>162</v>
      </c>
      <c r="B26" s="268"/>
      <c r="C26" s="268"/>
      <c r="D26" s="268"/>
      <c r="E26" s="268"/>
      <c r="F26" s="268"/>
      <c r="G26" s="268"/>
      <c r="H26" s="268"/>
      <c r="I26" s="116">
        <v>18</v>
      </c>
      <c r="J26" s="126"/>
      <c r="K26" s="117"/>
    </row>
    <row r="27" spans="1:11" ht="12.75">
      <c r="A27" s="267" t="s">
        <v>163</v>
      </c>
      <c r="B27" s="268"/>
      <c r="C27" s="268"/>
      <c r="D27" s="268"/>
      <c r="E27" s="268"/>
      <c r="F27" s="268"/>
      <c r="G27" s="268"/>
      <c r="H27" s="268"/>
      <c r="I27" s="116">
        <v>19</v>
      </c>
      <c r="J27" s="126"/>
      <c r="K27" s="117"/>
    </row>
    <row r="28" spans="1:11" s="118" customFormat="1" ht="12.75">
      <c r="A28" s="269" t="s">
        <v>149</v>
      </c>
      <c r="B28" s="270"/>
      <c r="C28" s="270"/>
      <c r="D28" s="270"/>
      <c r="E28" s="270"/>
      <c r="F28" s="270"/>
      <c r="G28" s="270"/>
      <c r="H28" s="270"/>
      <c r="I28" s="116">
        <v>20</v>
      </c>
      <c r="J28" s="133">
        <f>SUM(J23:J27)</f>
        <v>0</v>
      </c>
      <c r="K28" s="133">
        <f>SUM(K23:K27)</f>
        <v>0</v>
      </c>
    </row>
    <row r="29" spans="1:11" ht="12.75">
      <c r="A29" s="267" t="s">
        <v>116</v>
      </c>
      <c r="B29" s="268"/>
      <c r="C29" s="268"/>
      <c r="D29" s="268"/>
      <c r="E29" s="268"/>
      <c r="F29" s="268"/>
      <c r="G29" s="268"/>
      <c r="H29" s="268"/>
      <c r="I29" s="116">
        <v>21</v>
      </c>
      <c r="J29" s="126">
        <v>778028</v>
      </c>
      <c r="K29" s="117">
        <v>1311193</v>
      </c>
    </row>
    <row r="30" spans="1:11" ht="12.75">
      <c r="A30" s="267" t="s">
        <v>117</v>
      </c>
      <c r="B30" s="268"/>
      <c r="C30" s="268"/>
      <c r="D30" s="268"/>
      <c r="E30" s="268"/>
      <c r="F30" s="268"/>
      <c r="G30" s="268"/>
      <c r="H30" s="268"/>
      <c r="I30" s="116">
        <v>22</v>
      </c>
      <c r="J30" s="126">
        <v>76250</v>
      </c>
      <c r="K30" s="117"/>
    </row>
    <row r="31" spans="1:11" ht="12.75">
      <c r="A31" s="267" t="s">
        <v>33</v>
      </c>
      <c r="B31" s="268"/>
      <c r="C31" s="268"/>
      <c r="D31" s="268"/>
      <c r="E31" s="268"/>
      <c r="F31" s="268"/>
      <c r="G31" s="268"/>
      <c r="H31" s="268"/>
      <c r="I31" s="116">
        <v>23</v>
      </c>
      <c r="J31" s="126">
        <v>4037499</v>
      </c>
      <c r="K31" s="117">
        <v>67000</v>
      </c>
    </row>
    <row r="32" spans="1:11" s="118" customFormat="1" ht="12.75">
      <c r="A32" s="269" t="s">
        <v>27</v>
      </c>
      <c r="B32" s="270"/>
      <c r="C32" s="270"/>
      <c r="D32" s="270"/>
      <c r="E32" s="270"/>
      <c r="F32" s="270"/>
      <c r="G32" s="270"/>
      <c r="H32" s="270"/>
      <c r="I32" s="116">
        <v>24</v>
      </c>
      <c r="J32" s="133">
        <f>SUM(J29:J31)</f>
        <v>4891777</v>
      </c>
      <c r="K32" s="133">
        <f>SUM(K29:K31)</f>
        <v>1378193</v>
      </c>
    </row>
    <row r="33" spans="1:11" s="118" customFormat="1" ht="12.75">
      <c r="A33" s="269" t="s">
        <v>47</v>
      </c>
      <c r="B33" s="270"/>
      <c r="C33" s="270"/>
      <c r="D33" s="270"/>
      <c r="E33" s="270"/>
      <c r="F33" s="270"/>
      <c r="G33" s="270"/>
      <c r="H33" s="270"/>
      <c r="I33" s="116">
        <v>25</v>
      </c>
      <c r="J33" s="133">
        <f>IF(J28&gt;J32,J28-J32,0)</f>
        <v>0</v>
      </c>
      <c r="K33" s="133">
        <f>IF(K28&gt;K32,K28-K32,0)</f>
        <v>0</v>
      </c>
    </row>
    <row r="34" spans="1:11" s="118" customFormat="1" ht="12.75">
      <c r="A34" s="271" t="s">
        <v>48</v>
      </c>
      <c r="B34" s="272"/>
      <c r="C34" s="272"/>
      <c r="D34" s="272"/>
      <c r="E34" s="272"/>
      <c r="F34" s="272"/>
      <c r="G34" s="272"/>
      <c r="H34" s="272"/>
      <c r="I34" s="120">
        <v>26</v>
      </c>
      <c r="J34" s="146">
        <f>IF(J32&gt;J28,J32-J28,0)</f>
        <v>4891777</v>
      </c>
      <c r="K34" s="146">
        <f>IF(K32&gt;K28,K32-K28,0)</f>
        <v>1378193</v>
      </c>
    </row>
    <row r="35" spans="1:11" ht="12.75">
      <c r="A35" s="273" t="s">
        <v>147</v>
      </c>
      <c r="B35" s="274"/>
      <c r="C35" s="274"/>
      <c r="D35" s="274"/>
      <c r="E35" s="274"/>
      <c r="F35" s="274"/>
      <c r="G35" s="274"/>
      <c r="H35" s="274"/>
      <c r="I35" s="275"/>
      <c r="J35" s="275"/>
      <c r="K35" s="276"/>
    </row>
    <row r="36" spans="1:11" ht="12.75">
      <c r="A36" s="277" t="s">
        <v>155</v>
      </c>
      <c r="B36" s="278"/>
      <c r="C36" s="278"/>
      <c r="D36" s="278"/>
      <c r="E36" s="278"/>
      <c r="F36" s="278"/>
      <c r="G36" s="278"/>
      <c r="H36" s="278"/>
      <c r="I36" s="142">
        <v>27</v>
      </c>
      <c r="J36" s="139"/>
      <c r="K36" s="144"/>
    </row>
    <row r="37" spans="1:11" ht="12.75">
      <c r="A37" s="267" t="s">
        <v>38</v>
      </c>
      <c r="B37" s="268"/>
      <c r="C37" s="268"/>
      <c r="D37" s="268"/>
      <c r="E37" s="268"/>
      <c r="F37" s="268"/>
      <c r="G37" s="268"/>
      <c r="H37" s="268"/>
      <c r="I37" s="116">
        <v>28</v>
      </c>
      <c r="J37" s="126">
        <v>1677270</v>
      </c>
      <c r="K37" s="117">
        <v>130073</v>
      </c>
    </row>
    <row r="38" spans="1:11" ht="12.75">
      <c r="A38" s="267" t="s">
        <v>39</v>
      </c>
      <c r="B38" s="268"/>
      <c r="C38" s="268"/>
      <c r="D38" s="268"/>
      <c r="E38" s="268"/>
      <c r="F38" s="268"/>
      <c r="G38" s="268"/>
      <c r="H38" s="268"/>
      <c r="I38" s="116">
        <v>29</v>
      </c>
      <c r="J38" s="126"/>
      <c r="K38" s="117"/>
    </row>
    <row r="39" spans="1:11" s="118" customFormat="1" ht="12.75">
      <c r="A39" s="269" t="s">
        <v>74</v>
      </c>
      <c r="B39" s="270"/>
      <c r="C39" s="270"/>
      <c r="D39" s="270"/>
      <c r="E39" s="270"/>
      <c r="F39" s="270"/>
      <c r="G39" s="270"/>
      <c r="H39" s="270"/>
      <c r="I39" s="116">
        <v>30</v>
      </c>
      <c r="J39" s="307">
        <f>SUM(J36:J38)</f>
        <v>1677270</v>
      </c>
      <c r="K39" s="307">
        <f>SUM(K36:K38)</f>
        <v>130073</v>
      </c>
    </row>
    <row r="40" spans="1:11" ht="12.75">
      <c r="A40" s="267" t="s">
        <v>40</v>
      </c>
      <c r="B40" s="268"/>
      <c r="C40" s="268"/>
      <c r="D40" s="268"/>
      <c r="E40" s="268"/>
      <c r="F40" s="268"/>
      <c r="G40" s="268"/>
      <c r="H40" s="268"/>
      <c r="I40" s="116">
        <v>31</v>
      </c>
      <c r="J40" s="126">
        <v>5055232</v>
      </c>
      <c r="K40" s="117">
        <v>2496437</v>
      </c>
    </row>
    <row r="41" spans="1:11" ht="12.75">
      <c r="A41" s="267" t="s">
        <v>41</v>
      </c>
      <c r="B41" s="268"/>
      <c r="C41" s="268"/>
      <c r="D41" s="268"/>
      <c r="E41" s="268"/>
      <c r="F41" s="268"/>
      <c r="G41" s="268"/>
      <c r="H41" s="268"/>
      <c r="I41" s="116">
        <v>32</v>
      </c>
      <c r="J41" s="126"/>
      <c r="K41" s="117"/>
    </row>
    <row r="42" spans="1:11" ht="12.75">
      <c r="A42" s="267" t="s">
        <v>42</v>
      </c>
      <c r="B42" s="268"/>
      <c r="C42" s="268"/>
      <c r="D42" s="268"/>
      <c r="E42" s="268"/>
      <c r="F42" s="268"/>
      <c r="G42" s="268"/>
      <c r="H42" s="268"/>
      <c r="I42" s="116">
        <v>33</v>
      </c>
      <c r="J42" s="126"/>
      <c r="K42" s="117"/>
    </row>
    <row r="43" spans="1:11" ht="12.75">
      <c r="A43" s="267" t="s">
        <v>43</v>
      </c>
      <c r="B43" s="268"/>
      <c r="C43" s="268"/>
      <c r="D43" s="268"/>
      <c r="E43" s="268"/>
      <c r="F43" s="268"/>
      <c r="G43" s="268"/>
      <c r="H43" s="268"/>
      <c r="I43" s="116">
        <v>34</v>
      </c>
      <c r="J43" s="126"/>
      <c r="K43" s="117"/>
    </row>
    <row r="44" spans="1:11" ht="12.75">
      <c r="A44" s="267" t="s">
        <v>44</v>
      </c>
      <c r="B44" s="268"/>
      <c r="C44" s="268"/>
      <c r="D44" s="268"/>
      <c r="E44" s="268"/>
      <c r="F44" s="268"/>
      <c r="G44" s="268"/>
      <c r="H44" s="268"/>
      <c r="I44" s="116">
        <v>35</v>
      </c>
      <c r="J44" s="308"/>
      <c r="K44" s="117"/>
    </row>
    <row r="45" spans="1:11" s="118" customFormat="1" ht="12.75">
      <c r="A45" s="269" t="s">
        <v>75</v>
      </c>
      <c r="B45" s="270"/>
      <c r="C45" s="270"/>
      <c r="D45" s="270"/>
      <c r="E45" s="270"/>
      <c r="F45" s="270"/>
      <c r="G45" s="270"/>
      <c r="H45" s="270"/>
      <c r="I45" s="116">
        <v>36</v>
      </c>
      <c r="J45" s="133">
        <f>SUM(J40:J44)</f>
        <v>5055232</v>
      </c>
      <c r="K45" s="133">
        <f>SUM(K40:K44)</f>
        <v>2496437</v>
      </c>
    </row>
    <row r="46" spans="1:11" s="118" customFormat="1" ht="12.75">
      <c r="A46" s="269" t="s">
        <v>34</v>
      </c>
      <c r="B46" s="270"/>
      <c r="C46" s="270"/>
      <c r="D46" s="270"/>
      <c r="E46" s="270"/>
      <c r="F46" s="270"/>
      <c r="G46" s="270"/>
      <c r="H46" s="270"/>
      <c r="I46" s="116">
        <v>37</v>
      </c>
      <c r="J46" s="133">
        <f>IF(J39&gt;J45,J39-J45,0)</f>
        <v>0</v>
      </c>
      <c r="K46" s="133">
        <f>IF(K39&gt;K45,K39-K45,0)</f>
        <v>0</v>
      </c>
    </row>
    <row r="47" spans="1:11" s="118" customFormat="1" ht="12.75">
      <c r="A47" s="269" t="s">
        <v>35</v>
      </c>
      <c r="B47" s="270"/>
      <c r="C47" s="270"/>
      <c r="D47" s="270"/>
      <c r="E47" s="270"/>
      <c r="F47" s="270"/>
      <c r="G47" s="270"/>
      <c r="H47" s="270"/>
      <c r="I47" s="116">
        <v>38</v>
      </c>
      <c r="J47" s="133">
        <f>IF(J45&gt;J39,J45-J39,0)</f>
        <v>3377962</v>
      </c>
      <c r="K47" s="133">
        <f>IF(K45&gt;K39,K45-K39,0)</f>
        <v>2366364</v>
      </c>
    </row>
    <row r="48" spans="1:11" s="118" customFormat="1" ht="12.75">
      <c r="A48" s="269" t="s">
        <v>76</v>
      </c>
      <c r="B48" s="270"/>
      <c r="C48" s="270"/>
      <c r="D48" s="270"/>
      <c r="E48" s="270"/>
      <c r="F48" s="270"/>
      <c r="G48" s="270"/>
      <c r="H48" s="270"/>
      <c r="I48" s="116">
        <v>39</v>
      </c>
      <c r="J48" s="133">
        <f>IF(J20-J21+J33-J34+J46-J47&gt;0,J20-J21+J33-J34+J46-J47,0)</f>
        <v>0</v>
      </c>
      <c r="K48" s="133">
        <f>IF(K20-K21+K33-K34+K46-K47&gt;0,K20-K21+K33-K34+K46-K47,0)</f>
        <v>6402331</v>
      </c>
    </row>
    <row r="49" spans="1:11" s="118" customFormat="1" ht="12.75">
      <c r="A49" s="269" t="s">
        <v>77</v>
      </c>
      <c r="B49" s="270"/>
      <c r="C49" s="270"/>
      <c r="D49" s="270"/>
      <c r="E49" s="270"/>
      <c r="F49" s="270"/>
      <c r="G49" s="270"/>
      <c r="H49" s="270"/>
      <c r="I49" s="116">
        <v>40</v>
      </c>
      <c r="J49" s="133">
        <f>IF(J21-J20+J34-J33+J47-J46&gt;0,J21-J20+J34-J33+J47-J46,0)</f>
        <v>4173836</v>
      </c>
      <c r="K49" s="133">
        <f>IF(K21-K20+K34-K33+K47-K46&gt;0,K21-K20+K34-K33+K47-K46,0)</f>
        <v>0</v>
      </c>
    </row>
    <row r="50" spans="1:11" ht="12.75">
      <c r="A50" s="267" t="s">
        <v>148</v>
      </c>
      <c r="B50" s="268"/>
      <c r="C50" s="268"/>
      <c r="D50" s="268"/>
      <c r="E50" s="268"/>
      <c r="F50" s="268"/>
      <c r="G50" s="268"/>
      <c r="H50" s="268"/>
      <c r="I50" s="116">
        <v>41</v>
      </c>
      <c r="J50" s="309">
        <v>5608234</v>
      </c>
      <c r="K50" s="117">
        <v>1667046</v>
      </c>
    </row>
    <row r="51" spans="1:11" ht="12.75">
      <c r="A51" s="267" t="s">
        <v>156</v>
      </c>
      <c r="B51" s="268"/>
      <c r="C51" s="268"/>
      <c r="D51" s="268"/>
      <c r="E51" s="268"/>
      <c r="F51" s="268"/>
      <c r="G51" s="268"/>
      <c r="H51" s="268"/>
      <c r="I51" s="116">
        <v>42</v>
      </c>
      <c r="J51" s="126">
        <f>J48</f>
        <v>0</v>
      </c>
      <c r="K51" s="117">
        <f>K48</f>
        <v>6402331</v>
      </c>
    </row>
    <row r="52" spans="1:11" ht="12.75">
      <c r="A52" s="267" t="s">
        <v>157</v>
      </c>
      <c r="B52" s="268"/>
      <c r="C52" s="268"/>
      <c r="D52" s="268"/>
      <c r="E52" s="268"/>
      <c r="F52" s="268"/>
      <c r="G52" s="268"/>
      <c r="H52" s="268"/>
      <c r="I52" s="116">
        <v>43</v>
      </c>
      <c r="J52" s="126">
        <f>J49</f>
        <v>4173836</v>
      </c>
      <c r="K52" s="117"/>
    </row>
    <row r="53" spans="1:11" s="118" customFormat="1" ht="12.75">
      <c r="A53" s="271" t="s">
        <v>158</v>
      </c>
      <c r="B53" s="272"/>
      <c r="C53" s="272"/>
      <c r="D53" s="272"/>
      <c r="E53" s="272"/>
      <c r="F53" s="272"/>
      <c r="G53" s="272"/>
      <c r="H53" s="272"/>
      <c r="I53" s="120">
        <v>44</v>
      </c>
      <c r="J53" s="146">
        <f>J50+J51-J52</f>
        <v>1434398</v>
      </c>
      <c r="K53" s="146">
        <f>K50+K51-K52</f>
        <v>8069377</v>
      </c>
    </row>
    <row r="54" ht="12.75" hidden="1" outlineLevel="1">
      <c r="K54" s="22">
        <v>8069377</v>
      </c>
    </row>
    <row r="55" spans="10:11" ht="12.75" hidden="1" outlineLevel="1">
      <c r="J55" s="140" t="s">
        <v>315</v>
      </c>
      <c r="K55" s="141">
        <f>K53-K54</f>
        <v>0</v>
      </c>
    </row>
    <row r="56" ht="12.75" collapsed="1">
      <c r="K56" s="22"/>
    </row>
    <row r="57" ht="12.75">
      <c r="K57" s="22"/>
    </row>
  </sheetData>
  <sheetProtection/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23:K27 J40:J43 K8 J50:K52 J36:K38 J29:K31 J15:J18 J10:K13 K40:K44 K15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9 J32:K34 J39:K39 J45:K49 J28:K28 J19:K21 J8:J9 J14:K1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6" sqref="J16"/>
    </sheetView>
  </sheetViews>
  <sheetFormatPr defaultColWidth="9.140625" defaultRowHeight="12.75"/>
  <cols>
    <col min="1" max="4" width="9.140625" style="23" customWidth="1"/>
    <col min="5" max="5" width="10.140625" style="23" bestFit="1" customWidth="1"/>
    <col min="6" max="9" width="9.140625" style="23" customWidth="1"/>
    <col min="10" max="10" width="11.421875" style="23" bestFit="1" customWidth="1"/>
    <col min="11" max="11" width="11.421875" style="23" customWidth="1"/>
    <col min="12" max="16384" width="9.140625" style="23" customWidth="1"/>
  </cols>
  <sheetData>
    <row r="1" spans="1:11" s="36" customFormat="1" ht="12.75">
      <c r="A1" s="296" t="s">
        <v>286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s="36" customFormat="1" ht="12.75">
      <c r="A2" s="43"/>
      <c r="B2" s="44"/>
      <c r="C2" s="285" t="s">
        <v>245</v>
      </c>
      <c r="D2" s="285"/>
      <c r="E2" s="46">
        <v>41640</v>
      </c>
      <c r="F2" s="45" t="s">
        <v>217</v>
      </c>
      <c r="G2" s="286">
        <v>41912</v>
      </c>
      <c r="H2" s="287"/>
      <c r="I2" s="44"/>
      <c r="J2" s="51"/>
      <c r="K2" s="44"/>
    </row>
    <row r="3" spans="1:11" ht="24">
      <c r="A3" s="288" t="s">
        <v>65</v>
      </c>
      <c r="B3" s="288"/>
      <c r="C3" s="288"/>
      <c r="D3" s="288"/>
      <c r="E3" s="288"/>
      <c r="F3" s="288"/>
      <c r="G3" s="288"/>
      <c r="H3" s="288"/>
      <c r="I3" s="37" t="s">
        <v>23</v>
      </c>
      <c r="J3" s="37" t="s">
        <v>139</v>
      </c>
      <c r="K3" s="37" t="s">
        <v>140</v>
      </c>
    </row>
    <row r="4" spans="1:11" ht="12">
      <c r="A4" s="289">
        <v>1</v>
      </c>
      <c r="B4" s="289"/>
      <c r="C4" s="289"/>
      <c r="D4" s="289"/>
      <c r="E4" s="289"/>
      <c r="F4" s="289"/>
      <c r="G4" s="289"/>
      <c r="H4" s="289"/>
      <c r="I4" s="48">
        <v>2</v>
      </c>
      <c r="J4" s="38" t="s">
        <v>246</v>
      </c>
      <c r="K4" s="38" t="s">
        <v>247</v>
      </c>
    </row>
    <row r="5" spans="1:11" ht="12">
      <c r="A5" s="233" t="s">
        <v>248</v>
      </c>
      <c r="B5" s="234"/>
      <c r="C5" s="234"/>
      <c r="D5" s="234"/>
      <c r="E5" s="234"/>
      <c r="F5" s="234"/>
      <c r="G5" s="234"/>
      <c r="H5" s="234"/>
      <c r="I5" s="29">
        <v>1</v>
      </c>
      <c r="J5" s="49">
        <v>365478120</v>
      </c>
      <c r="K5" s="49">
        <f>'Bilanca '!K70</f>
        <v>365478120</v>
      </c>
    </row>
    <row r="6" spans="1:11" ht="12">
      <c r="A6" s="233" t="s">
        <v>249</v>
      </c>
      <c r="B6" s="234"/>
      <c r="C6" s="234"/>
      <c r="D6" s="234"/>
      <c r="E6" s="234"/>
      <c r="F6" s="234"/>
      <c r="G6" s="234"/>
      <c r="H6" s="234"/>
      <c r="I6" s="29">
        <v>2</v>
      </c>
      <c r="J6" s="39"/>
      <c r="K6" s="39"/>
    </row>
    <row r="7" spans="1:11" ht="12">
      <c r="A7" s="233" t="s">
        <v>250</v>
      </c>
      <c r="B7" s="234"/>
      <c r="C7" s="234"/>
      <c r="D7" s="234"/>
      <c r="E7" s="234"/>
      <c r="F7" s="234"/>
      <c r="G7" s="234"/>
      <c r="H7" s="234"/>
      <c r="I7" s="29">
        <v>3</v>
      </c>
      <c r="J7" s="39">
        <v>1614670</v>
      </c>
      <c r="K7" s="39">
        <f>'Bilanca '!K72</f>
        <v>1565299</v>
      </c>
    </row>
    <row r="8" spans="1:11" ht="12">
      <c r="A8" s="233" t="s">
        <v>251</v>
      </c>
      <c r="B8" s="234"/>
      <c r="C8" s="234"/>
      <c r="D8" s="234"/>
      <c r="E8" s="234"/>
      <c r="F8" s="234"/>
      <c r="G8" s="234"/>
      <c r="H8" s="234"/>
      <c r="I8" s="29">
        <v>4</v>
      </c>
      <c r="J8" s="39">
        <v>-7289587</v>
      </c>
      <c r="K8" s="39">
        <f>'Bilanca '!K79</f>
        <v>-78036888</v>
      </c>
    </row>
    <row r="9" spans="1:11" ht="12">
      <c r="A9" s="233" t="s">
        <v>252</v>
      </c>
      <c r="B9" s="234"/>
      <c r="C9" s="234"/>
      <c r="D9" s="234"/>
      <c r="E9" s="234"/>
      <c r="F9" s="234"/>
      <c r="G9" s="234"/>
      <c r="H9" s="234"/>
      <c r="I9" s="29">
        <v>5</v>
      </c>
      <c r="J9" s="39">
        <v>-73485535</v>
      </c>
      <c r="K9" s="39">
        <f>'Bilanca '!K82</f>
        <v>5133361</v>
      </c>
    </row>
    <row r="10" spans="1:11" ht="12">
      <c r="A10" s="233" t="s">
        <v>253</v>
      </c>
      <c r="B10" s="234"/>
      <c r="C10" s="234"/>
      <c r="D10" s="234"/>
      <c r="E10" s="234"/>
      <c r="F10" s="234"/>
      <c r="G10" s="234"/>
      <c r="H10" s="234"/>
      <c r="I10" s="29">
        <v>6</v>
      </c>
      <c r="J10" s="39"/>
      <c r="K10" s="39"/>
    </row>
    <row r="11" spans="1:11" ht="12">
      <c r="A11" s="233" t="s">
        <v>254</v>
      </c>
      <c r="B11" s="234"/>
      <c r="C11" s="234"/>
      <c r="D11" s="234"/>
      <c r="E11" s="234"/>
      <c r="F11" s="234"/>
      <c r="G11" s="234"/>
      <c r="H11" s="234"/>
      <c r="I11" s="29">
        <v>7</v>
      </c>
      <c r="J11" s="39"/>
      <c r="K11" s="39"/>
    </row>
    <row r="12" spans="1:11" ht="12">
      <c r="A12" s="233" t="s">
        <v>255</v>
      </c>
      <c r="B12" s="234"/>
      <c r="C12" s="234"/>
      <c r="D12" s="234"/>
      <c r="E12" s="234"/>
      <c r="F12" s="234"/>
      <c r="G12" s="234"/>
      <c r="H12" s="234"/>
      <c r="I12" s="29">
        <v>8</v>
      </c>
      <c r="J12" s="39"/>
      <c r="K12" s="39"/>
    </row>
    <row r="13" spans="1:11" ht="12">
      <c r="A13" s="233" t="s">
        <v>256</v>
      </c>
      <c r="B13" s="234"/>
      <c r="C13" s="234"/>
      <c r="D13" s="234"/>
      <c r="E13" s="234"/>
      <c r="F13" s="234"/>
      <c r="G13" s="234"/>
      <c r="H13" s="234"/>
      <c r="I13" s="29">
        <v>9</v>
      </c>
      <c r="J13" s="39"/>
      <c r="K13" s="39"/>
    </row>
    <row r="14" spans="1:12" ht="12">
      <c r="A14" s="230" t="s">
        <v>257</v>
      </c>
      <c r="B14" s="231"/>
      <c r="C14" s="231"/>
      <c r="D14" s="231"/>
      <c r="E14" s="231"/>
      <c r="F14" s="231"/>
      <c r="G14" s="231"/>
      <c r="H14" s="231"/>
      <c r="I14" s="29">
        <v>10</v>
      </c>
      <c r="J14" s="42">
        <f>SUM(J5:J13)</f>
        <v>286317668</v>
      </c>
      <c r="K14" s="42">
        <f>SUM(K5:K13)</f>
        <v>294139892</v>
      </c>
      <c r="L14" s="34"/>
    </row>
    <row r="15" spans="1:11" ht="12">
      <c r="A15" s="233" t="s">
        <v>258</v>
      </c>
      <c r="B15" s="234"/>
      <c r="C15" s="234"/>
      <c r="D15" s="234"/>
      <c r="E15" s="234"/>
      <c r="F15" s="234"/>
      <c r="G15" s="234"/>
      <c r="H15" s="234"/>
      <c r="I15" s="29">
        <v>11</v>
      </c>
      <c r="J15" s="39"/>
      <c r="K15" s="39"/>
    </row>
    <row r="16" spans="1:11" ht="12">
      <c r="A16" s="233" t="s">
        <v>259</v>
      </c>
      <c r="B16" s="234"/>
      <c r="C16" s="234"/>
      <c r="D16" s="234"/>
      <c r="E16" s="234"/>
      <c r="F16" s="234"/>
      <c r="G16" s="234"/>
      <c r="H16" s="234"/>
      <c r="I16" s="29">
        <v>12</v>
      </c>
      <c r="J16" s="39"/>
      <c r="K16" s="39"/>
    </row>
    <row r="17" spans="1:11" ht="12">
      <c r="A17" s="233" t="s">
        <v>260</v>
      </c>
      <c r="B17" s="234"/>
      <c r="C17" s="234"/>
      <c r="D17" s="234"/>
      <c r="E17" s="234"/>
      <c r="F17" s="234"/>
      <c r="G17" s="234"/>
      <c r="H17" s="234"/>
      <c r="I17" s="29">
        <v>13</v>
      </c>
      <c r="J17" s="39"/>
      <c r="K17" s="39"/>
    </row>
    <row r="18" spans="1:11" ht="12">
      <c r="A18" s="233" t="s">
        <v>261</v>
      </c>
      <c r="B18" s="234"/>
      <c r="C18" s="234"/>
      <c r="D18" s="234"/>
      <c r="E18" s="234"/>
      <c r="F18" s="234"/>
      <c r="G18" s="234"/>
      <c r="H18" s="234"/>
      <c r="I18" s="29">
        <v>14</v>
      </c>
      <c r="J18" s="39"/>
      <c r="K18" s="39"/>
    </row>
    <row r="19" spans="1:11" ht="12">
      <c r="A19" s="233" t="s">
        <v>262</v>
      </c>
      <c r="B19" s="234"/>
      <c r="C19" s="234"/>
      <c r="D19" s="234"/>
      <c r="E19" s="234"/>
      <c r="F19" s="234"/>
      <c r="G19" s="234"/>
      <c r="H19" s="234"/>
      <c r="I19" s="29">
        <v>15</v>
      </c>
      <c r="J19" s="39"/>
      <c r="K19" s="39"/>
    </row>
    <row r="20" spans="1:11" ht="12">
      <c r="A20" s="233" t="s">
        <v>263</v>
      </c>
      <c r="B20" s="234"/>
      <c r="C20" s="234"/>
      <c r="D20" s="234"/>
      <c r="E20" s="234"/>
      <c r="F20" s="234"/>
      <c r="G20" s="234"/>
      <c r="H20" s="234"/>
      <c r="I20" s="29">
        <v>16</v>
      </c>
      <c r="J20" s="39"/>
      <c r="K20" s="39"/>
    </row>
    <row r="21" spans="1:11" ht="12">
      <c r="A21" s="230" t="s">
        <v>264</v>
      </c>
      <c r="B21" s="231"/>
      <c r="C21" s="231"/>
      <c r="D21" s="231"/>
      <c r="E21" s="231"/>
      <c r="F21" s="231"/>
      <c r="G21" s="231"/>
      <c r="H21" s="231"/>
      <c r="I21" s="29">
        <v>17</v>
      </c>
      <c r="J21" s="40">
        <f>SUM(J15:J20)</f>
        <v>0</v>
      </c>
      <c r="K21" s="40">
        <f>SUM(K15:K20)</f>
        <v>0</v>
      </c>
    </row>
    <row r="22" spans="1:11" ht="12">
      <c r="A22" s="239"/>
      <c r="B22" s="257"/>
      <c r="C22" s="257"/>
      <c r="D22" s="257"/>
      <c r="E22" s="257"/>
      <c r="F22" s="257"/>
      <c r="G22" s="257"/>
      <c r="H22" s="257"/>
      <c r="I22" s="298"/>
      <c r="J22" s="298"/>
      <c r="K22" s="299"/>
    </row>
    <row r="23" spans="1:11" ht="12">
      <c r="A23" s="290" t="s">
        <v>265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9">
        <f>J14</f>
        <v>286317668</v>
      </c>
      <c r="K23" s="49">
        <f>K14</f>
        <v>294139892</v>
      </c>
    </row>
    <row r="24" spans="1:11" ht="17.25" customHeight="1">
      <c r="A24" s="292" t="s">
        <v>266</v>
      </c>
      <c r="B24" s="293"/>
      <c r="C24" s="293"/>
      <c r="D24" s="293"/>
      <c r="E24" s="293"/>
      <c r="F24" s="293"/>
      <c r="G24" s="293"/>
      <c r="H24" s="293"/>
      <c r="I24" s="32">
        <v>19</v>
      </c>
      <c r="J24" s="50">
        <v>21484</v>
      </c>
      <c r="K24" s="50">
        <v>18212</v>
      </c>
    </row>
    <row r="25" spans="1:11" ht="30" customHeight="1">
      <c r="A25" s="294" t="s">
        <v>267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110" zoomScaleSheetLayoutView="110" zoomScalePageLayoutView="0" workbookViewId="0" topLeftCell="A1">
      <selection activeCell="H17" sqref="H17"/>
    </sheetView>
  </sheetViews>
  <sheetFormatPr defaultColWidth="9.140625" defaultRowHeight="12.75"/>
  <sheetData>
    <row r="2" spans="1:10" ht="15">
      <c r="A2" s="301" t="s">
        <v>11</v>
      </c>
      <c r="B2" s="302"/>
      <c r="C2" s="302"/>
      <c r="D2" s="302"/>
      <c r="E2" s="302"/>
      <c r="F2" s="302"/>
      <c r="G2" s="302"/>
      <c r="H2" s="1"/>
      <c r="I2" s="1"/>
      <c r="J2" s="1"/>
    </row>
    <row r="3" spans="1:10" ht="12.75">
      <c r="A3" s="121"/>
      <c r="B3" s="122"/>
      <c r="C3" s="122"/>
      <c r="D3" s="122"/>
      <c r="E3" s="122"/>
      <c r="F3" s="122"/>
      <c r="G3" s="122"/>
      <c r="H3" s="1"/>
      <c r="I3" s="1"/>
      <c r="J3" s="1"/>
    </row>
    <row r="4" spans="1:10" ht="12.75">
      <c r="A4" s="300" t="s">
        <v>317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05" t="s">
        <v>318</v>
      </c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105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06" t="s">
        <v>306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105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106" t="s">
        <v>307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105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106" t="s">
        <v>308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105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06" t="s">
        <v>309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105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106" t="s">
        <v>319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105" t="s">
        <v>320</v>
      </c>
      <c r="B17" s="2"/>
      <c r="C17" s="2"/>
      <c r="D17" s="2"/>
      <c r="E17" s="2"/>
      <c r="F17" s="2"/>
      <c r="G17" s="2"/>
      <c r="H17" s="2"/>
      <c r="I17" s="3"/>
      <c r="J17" s="2"/>
    </row>
    <row r="18" spans="1:10" ht="15.75">
      <c r="A18" s="105"/>
      <c r="B18" s="2"/>
      <c r="C18" s="2"/>
      <c r="D18" s="2"/>
      <c r="E18" s="2"/>
      <c r="F18" s="2"/>
      <c r="G18" s="2"/>
      <c r="H18" s="2"/>
      <c r="I18" s="3"/>
      <c r="J18" s="2"/>
    </row>
    <row r="19" spans="1:10" ht="15">
      <c r="A19" s="106" t="s">
        <v>321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105"/>
      <c r="B20" s="2"/>
      <c r="C20" s="2"/>
      <c r="D20" s="2"/>
      <c r="E20" s="2"/>
      <c r="F20" s="2"/>
      <c r="G20" s="2"/>
      <c r="H20" s="2"/>
      <c r="I20" s="2"/>
      <c r="J20" s="2"/>
    </row>
    <row r="21" ht="15">
      <c r="A21" s="106" t="s">
        <v>322</v>
      </c>
    </row>
    <row r="22" ht="15">
      <c r="A22" s="105"/>
    </row>
    <row r="23" ht="15">
      <c r="A23" s="106" t="s">
        <v>311</v>
      </c>
    </row>
    <row r="24" ht="15">
      <c r="A24" s="105"/>
    </row>
    <row r="25" ht="15">
      <c r="A25" s="106" t="s">
        <v>310</v>
      </c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sheetProtection/>
  <protectedRanges>
    <protectedRange sqref="A2:G3" name="Range1"/>
  </protectedRanges>
  <mergeCells count="2">
    <mergeCell ref="A4:J4"/>
    <mergeCell ref="A2:G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2014-10-29T07:21:17Z</cp:lastPrinted>
  <dcterms:created xsi:type="dcterms:W3CDTF">2008-10-17T11:51:54Z</dcterms:created>
  <dcterms:modified xsi:type="dcterms:W3CDTF">2014-10-29T07:24:35Z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